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\\Mac\Dropbox\WEBINAR FILES\"/>
    </mc:Choice>
  </mc:AlternateContent>
  <xr:revisionPtr revIDLastSave="0" documentId="13_ncr:1_{8B62B4C3-618B-47E0-9548-161A71CB282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Inv Sistema" sheetId="1" r:id="rId1"/>
    <sheet name="Inventario Fisico" sheetId="4" r:id="rId2"/>
    <sheet name="Conteo Fisico" sheetId="2" r:id="rId3"/>
    <sheet name="Mapa" sheetId="3" r:id="rId4"/>
    <sheet name="Determinación Mermas %" sheetId="5" r:id="rId5"/>
  </sheets>
  <calcPr calcId="191029"/>
  <pivotCaches>
    <pivotCache cacheId="5" r:id="rId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14" i="1" l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5" i="1"/>
  <c r="N296" i="1"/>
  <c r="N297" i="1"/>
  <c r="N298" i="1"/>
  <c r="N299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14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14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312" i="1"/>
  <c r="B313" i="1"/>
  <c r="B314" i="1"/>
  <c r="B315" i="1"/>
  <c r="B316" i="1"/>
  <c r="B317" i="1"/>
  <c r="B318" i="1"/>
  <c r="B319" i="1"/>
  <c r="B320" i="1"/>
  <c r="B321" i="1"/>
  <c r="B322" i="1"/>
  <c r="B323" i="1"/>
  <c r="B324" i="1"/>
  <c r="B325" i="1"/>
  <c r="B326" i="1"/>
  <c r="B327" i="1"/>
  <c r="B328" i="1"/>
  <c r="B329" i="1"/>
  <c r="B330" i="1"/>
  <c r="B331" i="1"/>
  <c r="B332" i="1"/>
  <c r="B333" i="1"/>
  <c r="B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14" i="1"/>
  <c r="G7" i="5"/>
  <c r="I11" i="5"/>
  <c r="L9" i="5"/>
  <c r="N9" i="5"/>
  <c r="N8" i="5"/>
  <c r="L8" i="5"/>
  <c r="L7" i="5"/>
  <c r="A2" i="2"/>
  <c r="I7" i="5"/>
  <c r="N7" i="5"/>
  <c r="G88" i="5"/>
  <c r="G87" i="5"/>
  <c r="G86" i="5"/>
  <c r="G85" i="5"/>
  <c r="G84" i="5"/>
  <c r="G83" i="5"/>
  <c r="G82" i="5"/>
  <c r="G81" i="5"/>
  <c r="G80" i="5"/>
  <c r="G79" i="5"/>
  <c r="G78" i="5"/>
  <c r="G77" i="5"/>
  <c r="G76" i="5"/>
  <c r="G75" i="5"/>
  <c r="G74" i="5"/>
  <c r="G73" i="5"/>
  <c r="G72" i="5"/>
  <c r="G71" i="5"/>
  <c r="G70" i="5"/>
  <c r="G69" i="5"/>
  <c r="G68" i="5"/>
  <c r="G67" i="5"/>
  <c r="G66" i="5"/>
  <c r="G65" i="5"/>
  <c r="G64" i="5"/>
  <c r="G63" i="5"/>
  <c r="G62" i="5"/>
  <c r="G61" i="5"/>
  <c r="G60" i="5"/>
  <c r="G59" i="5"/>
  <c r="G58" i="5"/>
  <c r="G57" i="5"/>
  <c r="G56" i="5"/>
  <c r="G55" i="5"/>
  <c r="G54" i="5"/>
  <c r="G53" i="5"/>
  <c r="G52" i="5"/>
  <c r="G51" i="5"/>
  <c r="G50" i="5"/>
  <c r="G49" i="5"/>
  <c r="G48" i="5"/>
  <c r="G47" i="5"/>
  <c r="G46" i="5"/>
  <c r="G45" i="5"/>
  <c r="G44" i="5"/>
  <c r="G43" i="5"/>
  <c r="G42" i="5"/>
  <c r="G41" i="5"/>
  <c r="G40" i="5"/>
  <c r="G39" i="5"/>
  <c r="G38" i="5"/>
  <c r="G37" i="5"/>
  <c r="G36" i="5"/>
  <c r="G35" i="5"/>
  <c r="G34" i="5"/>
  <c r="G33" i="5"/>
  <c r="G32" i="5"/>
  <c r="G31" i="5"/>
  <c r="G30" i="5"/>
  <c r="G29" i="5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2" i="5"/>
  <c r="G11" i="5"/>
  <c r="G10" i="5"/>
  <c r="G9" i="5"/>
  <c r="G8" i="5"/>
  <c r="I10" i="5"/>
  <c r="I9" i="5"/>
  <c r="I8" i="5"/>
  <c r="L20" i="4"/>
  <c r="L21" i="4"/>
  <c r="L22" i="4"/>
  <c r="L23" i="4"/>
  <c r="L24" i="4"/>
  <c r="L25" i="4"/>
  <c r="L26" i="4"/>
  <c r="L27" i="4"/>
  <c r="L28" i="4"/>
  <c r="L29" i="4"/>
  <c r="L30" i="4"/>
  <c r="L31" i="4"/>
  <c r="L32" i="4"/>
  <c r="L33" i="4"/>
  <c r="L34" i="4"/>
  <c r="L35" i="4"/>
  <c r="L36" i="4"/>
  <c r="L37" i="4"/>
  <c r="L38" i="4"/>
  <c r="L39" i="4"/>
  <c r="L40" i="4"/>
  <c r="L41" i="4"/>
  <c r="L42" i="4"/>
  <c r="L43" i="4"/>
  <c r="L44" i="4"/>
  <c r="L45" i="4"/>
  <c r="L46" i="4"/>
  <c r="L47" i="4"/>
  <c r="L48" i="4"/>
  <c r="L49" i="4"/>
  <c r="L50" i="4"/>
  <c r="L51" i="4"/>
  <c r="L52" i="4"/>
  <c r="L53" i="4"/>
  <c r="L54" i="4"/>
  <c r="L55" i="4"/>
  <c r="L56" i="4"/>
  <c r="L57" i="4"/>
  <c r="L58" i="4"/>
  <c r="L59" i="4"/>
  <c r="L60" i="4"/>
  <c r="L61" i="4"/>
  <c r="L62" i="4"/>
  <c r="L63" i="4"/>
  <c r="L64" i="4"/>
  <c r="L65" i="4"/>
  <c r="L66" i="4"/>
  <c r="L67" i="4"/>
  <c r="L68" i="4"/>
  <c r="L69" i="4"/>
  <c r="L70" i="4"/>
  <c r="L71" i="4"/>
  <c r="L72" i="4"/>
  <c r="L73" i="4"/>
  <c r="L74" i="4"/>
  <c r="L75" i="4"/>
  <c r="L76" i="4"/>
  <c r="L77" i="4"/>
  <c r="L78" i="4"/>
  <c r="L79" i="4"/>
  <c r="L80" i="4"/>
  <c r="L81" i="4"/>
  <c r="L82" i="4"/>
  <c r="L83" i="4"/>
  <c r="L84" i="4"/>
  <c r="L85" i="4"/>
  <c r="L86" i="4"/>
  <c r="L87" i="4"/>
  <c r="L88" i="4"/>
  <c r="L89" i="4"/>
  <c r="L90" i="4"/>
  <c r="L91" i="4"/>
  <c r="L92" i="4"/>
  <c r="L93" i="4"/>
  <c r="L94" i="4"/>
  <c r="L95" i="4"/>
  <c r="L96" i="4"/>
  <c r="L97" i="4"/>
  <c r="L98" i="4"/>
  <c r="L99" i="4"/>
  <c r="L100" i="4"/>
  <c r="L101" i="4"/>
  <c r="L102" i="4"/>
  <c r="L103" i="4"/>
  <c r="L104" i="4"/>
  <c r="L105" i="4"/>
  <c r="L106" i="4"/>
  <c r="L107" i="4"/>
  <c r="L108" i="4"/>
  <c r="L109" i="4"/>
  <c r="L110" i="4"/>
  <c r="L111" i="4"/>
  <c r="L112" i="4"/>
  <c r="L113" i="4"/>
  <c r="L114" i="4"/>
  <c r="L115" i="4"/>
  <c r="L116" i="4"/>
  <c r="L117" i="4"/>
  <c r="L118" i="4"/>
  <c r="L119" i="4"/>
  <c r="L120" i="4"/>
  <c r="L121" i="4"/>
  <c r="L122" i="4"/>
  <c r="L123" i="4"/>
  <c r="L124" i="4"/>
  <c r="L125" i="4"/>
  <c r="L126" i="4"/>
  <c r="L127" i="4"/>
  <c r="L128" i="4"/>
  <c r="L129" i="4"/>
  <c r="L130" i="4"/>
  <c r="L131" i="4"/>
  <c r="L132" i="4"/>
  <c r="L133" i="4"/>
  <c r="L134" i="4"/>
  <c r="L135" i="4"/>
  <c r="L136" i="4"/>
  <c r="L137" i="4"/>
  <c r="L138" i="4"/>
  <c r="L139" i="4"/>
  <c r="L140" i="4"/>
  <c r="L141" i="4"/>
  <c r="L142" i="4"/>
  <c r="L143" i="4"/>
  <c r="L144" i="4"/>
  <c r="L145" i="4"/>
  <c r="L146" i="4"/>
  <c r="L147" i="4"/>
  <c r="L148" i="4"/>
  <c r="L149" i="4"/>
  <c r="L150" i="4"/>
  <c r="L151" i="4"/>
  <c r="L152" i="4"/>
  <c r="L153" i="4"/>
  <c r="L154" i="4"/>
  <c r="L155" i="4"/>
  <c r="L156" i="4"/>
  <c r="L157" i="4"/>
  <c r="L158" i="4"/>
  <c r="L159" i="4"/>
  <c r="L160" i="4"/>
  <c r="L161" i="4"/>
  <c r="L162" i="4"/>
  <c r="L163" i="4"/>
  <c r="L164" i="4"/>
  <c r="L165" i="4"/>
  <c r="L166" i="4"/>
  <c r="L167" i="4"/>
  <c r="L168" i="4"/>
  <c r="L169" i="4"/>
  <c r="L170" i="4"/>
  <c r="L171" i="4"/>
  <c r="L172" i="4"/>
  <c r="L173" i="4"/>
  <c r="L174" i="4"/>
  <c r="L175" i="4"/>
  <c r="L176" i="4"/>
  <c r="L177" i="4"/>
  <c r="L178" i="4"/>
  <c r="L179" i="4"/>
  <c r="L180" i="4"/>
  <c r="L181" i="4"/>
  <c r="L182" i="4"/>
  <c r="L183" i="4"/>
  <c r="L184" i="4"/>
  <c r="L185" i="4"/>
  <c r="L186" i="4"/>
  <c r="L187" i="4"/>
  <c r="L188" i="4"/>
  <c r="L189" i="4"/>
  <c r="L190" i="4"/>
  <c r="L191" i="4"/>
  <c r="L192" i="4"/>
  <c r="L193" i="4"/>
  <c r="L194" i="4"/>
  <c r="L195" i="4"/>
  <c r="L196" i="4"/>
  <c r="L197" i="4"/>
  <c r="L198" i="4"/>
  <c r="L199" i="4"/>
  <c r="L200" i="4"/>
  <c r="L201" i="4"/>
  <c r="L202" i="4"/>
  <c r="L203" i="4"/>
  <c r="L204" i="4"/>
  <c r="L205" i="4"/>
  <c r="L206" i="4"/>
  <c r="L207" i="4"/>
  <c r="L208" i="4"/>
  <c r="L209" i="4"/>
  <c r="L210" i="4"/>
  <c r="L211" i="4"/>
  <c r="L212" i="4"/>
  <c r="L213" i="4"/>
  <c r="L214" i="4"/>
  <c r="L215" i="4"/>
  <c r="L216" i="4"/>
  <c r="L217" i="4"/>
  <c r="L218" i="4"/>
  <c r="L219" i="4"/>
  <c r="L220" i="4"/>
  <c r="L221" i="4"/>
  <c r="L222" i="4"/>
  <c r="L223" i="4"/>
  <c r="L224" i="4"/>
  <c r="L225" i="4"/>
  <c r="L226" i="4"/>
  <c r="L227" i="4"/>
  <c r="L228" i="4"/>
  <c r="L229" i="4"/>
  <c r="L230" i="4"/>
  <c r="L231" i="4"/>
  <c r="L232" i="4"/>
  <c r="L233" i="4"/>
  <c r="L234" i="4"/>
  <c r="L235" i="4"/>
  <c r="L236" i="4"/>
  <c r="L237" i="4"/>
  <c r="L238" i="4"/>
  <c r="L239" i="4"/>
  <c r="L240" i="4"/>
  <c r="L241" i="4"/>
  <c r="L242" i="4"/>
  <c r="L243" i="4"/>
  <c r="L244" i="4"/>
  <c r="L245" i="4"/>
  <c r="L246" i="4"/>
  <c r="L247" i="4"/>
  <c r="L248" i="4"/>
  <c r="L249" i="4"/>
  <c r="L250" i="4"/>
  <c r="L251" i="4"/>
  <c r="L252" i="4"/>
  <c r="L253" i="4"/>
  <c r="L254" i="4"/>
  <c r="L255" i="4"/>
  <c r="L256" i="4"/>
  <c r="L257" i="4"/>
  <c r="L258" i="4"/>
  <c r="L259" i="4"/>
  <c r="L260" i="4"/>
  <c r="L261" i="4"/>
  <c r="L262" i="4"/>
  <c r="L263" i="4"/>
  <c r="L264" i="4"/>
  <c r="L265" i="4"/>
  <c r="L266" i="4"/>
  <c r="L267" i="4"/>
  <c r="L268" i="4"/>
  <c r="L269" i="4"/>
  <c r="L270" i="4"/>
  <c r="L271" i="4"/>
  <c r="L272" i="4"/>
  <c r="L273" i="4"/>
  <c r="L274" i="4"/>
  <c r="L275" i="4"/>
  <c r="L276" i="4"/>
  <c r="L277" i="4"/>
  <c r="L278" i="4"/>
  <c r="L279" i="4"/>
  <c r="L280" i="4"/>
  <c r="L281" i="4"/>
  <c r="L282" i="4"/>
  <c r="L283" i="4"/>
  <c r="L284" i="4"/>
  <c r="L285" i="4"/>
  <c r="L286" i="4"/>
  <c r="L287" i="4"/>
  <c r="L288" i="4"/>
  <c r="L289" i="4"/>
  <c r="L290" i="4"/>
  <c r="L291" i="4"/>
  <c r="L292" i="4"/>
  <c r="L293" i="4"/>
  <c r="L294" i="4"/>
  <c r="L295" i="4"/>
  <c r="L296" i="4"/>
  <c r="L297" i="4"/>
  <c r="L298" i="4"/>
  <c r="L299" i="4"/>
  <c r="L300" i="4"/>
  <c r="L301" i="4"/>
  <c r="L302" i="4"/>
  <c r="L303" i="4"/>
  <c r="L304" i="4"/>
  <c r="L305" i="4"/>
  <c r="L306" i="4"/>
  <c r="L307" i="4"/>
  <c r="L308" i="4"/>
  <c r="L309" i="4"/>
  <c r="L310" i="4"/>
  <c r="L311" i="4"/>
  <c r="L312" i="4"/>
  <c r="L313" i="4"/>
  <c r="L314" i="4"/>
  <c r="L315" i="4"/>
  <c r="L316" i="4"/>
  <c r="L317" i="4"/>
  <c r="L318" i="4"/>
  <c r="L319" i="4"/>
  <c r="L320" i="4"/>
  <c r="L321" i="4"/>
  <c r="L322" i="4"/>
  <c r="L323" i="4"/>
  <c r="L324" i="4"/>
  <c r="L325" i="4"/>
  <c r="L326" i="4"/>
  <c r="L327" i="4"/>
  <c r="L328" i="4"/>
  <c r="A319" i="2"/>
  <c r="A318" i="2"/>
  <c r="A317" i="2"/>
  <c r="A316" i="2"/>
  <c r="A315" i="2"/>
  <c r="A314" i="2"/>
  <c r="A313" i="2"/>
  <c r="A312" i="2"/>
  <c r="A311" i="2"/>
  <c r="A310" i="2"/>
  <c r="A309" i="2"/>
  <c r="A308" i="2"/>
  <c r="A307" i="2"/>
  <c r="A306" i="2"/>
  <c r="A305" i="2"/>
  <c r="A304" i="2"/>
  <c r="A303" i="2"/>
  <c r="A302" i="2"/>
  <c r="A301" i="2"/>
  <c r="A300" i="2"/>
  <c r="A299" i="2"/>
  <c r="A298" i="2"/>
  <c r="A297" i="2"/>
  <c r="A296" i="2"/>
  <c r="A295" i="2"/>
  <c r="A294" i="2"/>
  <c r="A293" i="2"/>
  <c r="A292" i="2"/>
  <c r="A291" i="2"/>
  <c r="A290" i="2"/>
  <c r="A289" i="2"/>
  <c r="A288" i="2"/>
  <c r="A287" i="2"/>
  <c r="A286" i="2"/>
  <c r="A285" i="2"/>
  <c r="A284" i="2"/>
  <c r="A283" i="2"/>
  <c r="A282" i="2"/>
  <c r="A281" i="2"/>
  <c r="A280" i="2"/>
  <c r="A279" i="2"/>
  <c r="A278" i="2"/>
  <c r="A277" i="2"/>
  <c r="A276" i="2"/>
  <c r="A275" i="2"/>
  <c r="A274" i="2"/>
  <c r="A273" i="2"/>
  <c r="A272" i="2"/>
  <c r="A271" i="2"/>
  <c r="A270" i="2"/>
  <c r="A269" i="2"/>
  <c r="A268" i="2"/>
  <c r="A267" i="2"/>
  <c r="A266" i="2"/>
  <c r="A265" i="2"/>
  <c r="A264" i="2"/>
  <c r="A263" i="2"/>
  <c r="A262" i="2"/>
  <c r="A261" i="2"/>
  <c r="A260" i="2"/>
  <c r="A259" i="2"/>
  <c r="A258" i="2"/>
  <c r="A257" i="2"/>
  <c r="A256" i="2"/>
  <c r="A255" i="2"/>
  <c r="A254" i="2"/>
  <c r="A253" i="2"/>
  <c r="A252" i="2"/>
  <c r="A251" i="2"/>
  <c r="A250" i="2"/>
  <c r="A249" i="2"/>
  <c r="A248" i="2"/>
  <c r="A247" i="2"/>
  <c r="A246" i="2"/>
  <c r="A245" i="2"/>
  <c r="A244" i="2"/>
  <c r="A243" i="2"/>
  <c r="A242" i="2"/>
  <c r="A241" i="2"/>
  <c r="A240" i="2"/>
  <c r="A239" i="2"/>
  <c r="A238" i="2"/>
  <c r="A237" i="2"/>
  <c r="A236" i="2"/>
  <c r="A235" i="2"/>
  <c r="A234" i="2"/>
  <c r="A233" i="2"/>
  <c r="A232" i="2"/>
  <c r="A231" i="2"/>
  <c r="A230" i="2"/>
  <c r="A229" i="2"/>
  <c r="A228" i="2"/>
  <c r="A227" i="2"/>
  <c r="A226" i="2"/>
  <c r="A225" i="2"/>
  <c r="A224" i="2"/>
  <c r="A223" i="2"/>
  <c r="A222" i="2"/>
  <c r="A221" i="2"/>
  <c r="A220" i="2"/>
  <c r="A219" i="2"/>
  <c r="A218" i="2"/>
  <c r="A217" i="2"/>
  <c r="A216" i="2"/>
  <c r="A215" i="2"/>
  <c r="A214" i="2"/>
  <c r="A213" i="2"/>
  <c r="A212" i="2"/>
  <c r="A211" i="2"/>
  <c r="A210" i="2"/>
  <c r="A209" i="2"/>
  <c r="A208" i="2"/>
  <c r="A207" i="2"/>
  <c r="A206" i="2"/>
  <c r="A205" i="2"/>
  <c r="A204" i="2"/>
  <c r="A203" i="2"/>
  <c r="A202" i="2"/>
  <c r="A201" i="2"/>
  <c r="A200" i="2"/>
  <c r="A199" i="2"/>
  <c r="A198" i="2"/>
  <c r="A197" i="2"/>
  <c r="A196" i="2"/>
  <c r="A195" i="2"/>
  <c r="A194" i="2"/>
  <c r="A193" i="2"/>
  <c r="A192" i="2"/>
  <c r="A191" i="2"/>
  <c r="A190" i="2"/>
  <c r="A189" i="2"/>
  <c r="A188" i="2"/>
  <c r="A187" i="2"/>
  <c r="A186" i="2"/>
  <c r="A185" i="2"/>
  <c r="A184" i="2"/>
  <c r="A183" i="2"/>
  <c r="A182" i="2"/>
  <c r="A181" i="2"/>
  <c r="A180" i="2"/>
  <c r="A179" i="2"/>
  <c r="A178" i="2"/>
  <c r="A177" i="2"/>
  <c r="A176" i="2"/>
  <c r="A175" i="2"/>
  <c r="A174" i="2"/>
  <c r="A173" i="2"/>
  <c r="A172" i="2"/>
  <c r="A171" i="2"/>
  <c r="A170" i="2"/>
  <c r="A169" i="2"/>
  <c r="A168" i="2"/>
  <c r="A167" i="2"/>
  <c r="A166" i="2"/>
  <c r="A165" i="2"/>
  <c r="A164" i="2"/>
  <c r="A163" i="2"/>
  <c r="A162" i="2"/>
  <c r="A161" i="2"/>
  <c r="A160" i="2"/>
  <c r="A159" i="2"/>
  <c r="A158" i="2"/>
  <c r="A157" i="2"/>
  <c r="A156" i="2"/>
  <c r="A155" i="2"/>
  <c r="A154" i="2"/>
  <c r="A153" i="2"/>
  <c r="A152" i="2"/>
  <c r="A151" i="2"/>
  <c r="A150" i="2"/>
  <c r="A149" i="2"/>
  <c r="A148" i="2"/>
  <c r="A147" i="2"/>
  <c r="A146" i="2"/>
  <c r="A145" i="2"/>
  <c r="A144" i="2"/>
  <c r="A143" i="2"/>
  <c r="A142" i="2"/>
  <c r="A141" i="2"/>
  <c r="A140" i="2"/>
  <c r="A139" i="2"/>
  <c r="A138" i="2"/>
  <c r="A137" i="2"/>
  <c r="A136" i="2"/>
  <c r="A135" i="2"/>
  <c r="A134" i="2"/>
  <c r="A133" i="2"/>
  <c r="A132" i="2"/>
  <c r="A131" i="2"/>
  <c r="A130" i="2"/>
  <c r="A129" i="2"/>
  <c r="A128" i="2"/>
  <c r="A127" i="2"/>
  <c r="A126" i="2"/>
  <c r="A125" i="2"/>
  <c r="A124" i="2"/>
  <c r="A123" i="2"/>
  <c r="A122" i="2"/>
  <c r="A121" i="2"/>
  <c r="A120" i="2"/>
  <c r="A119" i="2"/>
  <c r="A118" i="2"/>
  <c r="A117" i="2"/>
  <c r="A116" i="2"/>
  <c r="A115" i="2"/>
  <c r="A114" i="2"/>
  <c r="A113" i="2"/>
  <c r="A112" i="2"/>
  <c r="A111" i="2"/>
  <c r="A110" i="2"/>
  <c r="A109" i="2"/>
  <c r="A108" i="2"/>
  <c r="A107" i="2"/>
  <c r="A106" i="2"/>
  <c r="A105" i="2"/>
  <c r="A104" i="2"/>
  <c r="A103" i="2"/>
  <c r="A102" i="2"/>
  <c r="A101" i="2"/>
  <c r="A100" i="2"/>
  <c r="A99" i="2"/>
  <c r="A98" i="2"/>
  <c r="A97" i="2"/>
  <c r="A96" i="2"/>
  <c r="A95" i="2"/>
  <c r="A94" i="2"/>
  <c r="A93" i="2"/>
  <c r="A92" i="2"/>
  <c r="A91" i="2"/>
  <c r="A90" i="2"/>
  <c r="A89" i="2"/>
  <c r="A88" i="2"/>
  <c r="A87" i="2"/>
  <c r="A86" i="2"/>
  <c r="A85" i="2"/>
  <c r="A84" i="2"/>
  <c r="A83" i="2"/>
  <c r="A82" i="2"/>
  <c r="A81" i="2"/>
  <c r="A80" i="2"/>
  <c r="A79" i="2"/>
  <c r="A78" i="2"/>
  <c r="A77" i="2"/>
  <c r="A76" i="2"/>
  <c r="A75" i="2"/>
  <c r="A74" i="2"/>
  <c r="A73" i="2"/>
  <c r="A72" i="2"/>
  <c r="A71" i="2"/>
  <c r="A70" i="2"/>
  <c r="A69" i="2"/>
  <c r="A68" i="2"/>
  <c r="A67" i="2"/>
  <c r="A66" i="2"/>
  <c r="A65" i="2"/>
  <c r="A64" i="2"/>
  <c r="A63" i="2"/>
  <c r="A62" i="2"/>
  <c r="A61" i="2"/>
  <c r="A60" i="2"/>
  <c r="A59" i="2"/>
  <c r="A58" i="2"/>
  <c r="A57" i="2"/>
  <c r="A56" i="2"/>
  <c r="A55" i="2"/>
  <c r="A54" i="2"/>
  <c r="A53" i="2"/>
  <c r="A52" i="2"/>
  <c r="A51" i="2"/>
  <c r="A50" i="2"/>
  <c r="A49" i="2"/>
  <c r="A48" i="2"/>
  <c r="A47" i="2"/>
  <c r="A46" i="2"/>
  <c r="A45" i="2"/>
  <c r="A44" i="2"/>
  <c r="A43" i="2"/>
  <c r="A42" i="2"/>
  <c r="A41" i="2"/>
  <c r="A40" i="2"/>
  <c r="A39" i="2"/>
  <c r="A38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A9" i="2"/>
  <c r="A8" i="2"/>
  <c r="A7" i="2"/>
  <c r="A6" i="2"/>
  <c r="A5" i="2"/>
  <c r="A4" i="2"/>
  <c r="A3" i="2"/>
  <c r="B2" i="2"/>
  <c r="L12" i="5" l="1"/>
  <c r="K12" i="5"/>
  <c r="N12" i="5" s="1"/>
  <c r="L13" i="5"/>
  <c r="K13" i="5"/>
  <c r="N13" i="5"/>
  <c r="L254" i="1" l="1"/>
  <c r="L253" i="1"/>
  <c r="B319" i="2"/>
  <c r="B318" i="2"/>
  <c r="B317" i="2"/>
  <c r="B316" i="2"/>
  <c r="B315" i="2"/>
  <c r="B314" i="2"/>
  <c r="B313" i="2"/>
  <c r="B312" i="2"/>
  <c r="B311" i="2"/>
  <c r="B310" i="2"/>
  <c r="B309" i="2"/>
  <c r="B308" i="2"/>
  <c r="B307" i="2"/>
  <c r="B306" i="2"/>
  <c r="B305" i="2"/>
  <c r="B304" i="2"/>
  <c r="B303" i="2"/>
  <c r="B302" i="2"/>
  <c r="B301" i="2"/>
  <c r="B300" i="2"/>
  <c r="B299" i="2"/>
  <c r="B298" i="2"/>
  <c r="B297" i="2"/>
  <c r="B296" i="2"/>
  <c r="B295" i="2"/>
  <c r="B294" i="2"/>
  <c r="B293" i="2"/>
  <c r="B292" i="2"/>
  <c r="B291" i="2"/>
  <c r="B290" i="2"/>
  <c r="B289" i="2"/>
  <c r="B288" i="2"/>
  <c r="B287" i="2"/>
  <c r="B286" i="2"/>
  <c r="B285" i="2"/>
  <c r="B284" i="2"/>
  <c r="B283" i="2"/>
  <c r="B282" i="2"/>
  <c r="B281" i="2"/>
  <c r="B280" i="2"/>
  <c r="B279" i="2"/>
  <c r="B278" i="2"/>
  <c r="B277" i="2"/>
  <c r="B276" i="2"/>
  <c r="B275" i="2"/>
  <c r="B274" i="2"/>
  <c r="B273" i="2"/>
  <c r="B272" i="2"/>
  <c r="B271" i="2"/>
  <c r="B270" i="2"/>
  <c r="B269" i="2"/>
  <c r="B268" i="2"/>
  <c r="B267" i="2"/>
  <c r="B266" i="2"/>
  <c r="B265" i="2"/>
  <c r="B264" i="2"/>
  <c r="B263" i="2"/>
  <c r="B262" i="2"/>
  <c r="B261" i="2"/>
  <c r="B260" i="2"/>
  <c r="B259" i="2"/>
  <c r="B258" i="2"/>
  <c r="B257" i="2"/>
  <c r="B256" i="2"/>
  <c r="B255" i="2"/>
  <c r="B254" i="2"/>
  <c r="B253" i="2"/>
  <c r="B252" i="2"/>
  <c r="B251" i="2"/>
  <c r="B250" i="2"/>
  <c r="B249" i="2"/>
  <c r="B248" i="2"/>
  <c r="B247" i="2"/>
  <c r="B246" i="2"/>
  <c r="B245" i="2"/>
  <c r="B244" i="2"/>
  <c r="B243" i="2"/>
  <c r="B242" i="2"/>
  <c r="B241" i="2"/>
  <c r="B240" i="2"/>
  <c r="B239" i="2"/>
  <c r="B238" i="2"/>
  <c r="B237" i="2"/>
  <c r="B236" i="2"/>
  <c r="B235" i="2"/>
  <c r="B234" i="2"/>
  <c r="B233" i="2"/>
  <c r="B232" i="2"/>
  <c r="B231" i="2"/>
  <c r="B230" i="2"/>
  <c r="B229" i="2"/>
  <c r="B228" i="2"/>
  <c r="B227" i="2"/>
  <c r="B226" i="2"/>
  <c r="B225" i="2"/>
  <c r="B224" i="2"/>
  <c r="B223" i="2"/>
  <c r="B222" i="2"/>
  <c r="B221" i="2"/>
  <c r="B220" i="2"/>
  <c r="B219" i="2"/>
  <c r="B218" i="2"/>
  <c r="B217" i="2"/>
  <c r="B216" i="2"/>
  <c r="B215" i="2"/>
  <c r="B214" i="2"/>
  <c r="B213" i="2"/>
  <c r="B212" i="2"/>
  <c r="B211" i="2"/>
  <c r="B210" i="2"/>
  <c r="B209" i="2"/>
  <c r="B208" i="2"/>
  <c r="B207" i="2"/>
  <c r="B206" i="2"/>
  <c r="B205" i="2"/>
  <c r="B204" i="2"/>
  <c r="B203" i="2"/>
  <c r="B202" i="2"/>
  <c r="B201" i="2"/>
  <c r="B200" i="2"/>
  <c r="B199" i="2"/>
  <c r="B198" i="2"/>
  <c r="B197" i="2"/>
  <c r="B196" i="2"/>
  <c r="B195" i="2"/>
  <c r="B194" i="2"/>
  <c r="B193" i="2"/>
  <c r="B192" i="2"/>
  <c r="B191" i="2"/>
  <c r="B190" i="2"/>
  <c r="B189" i="2"/>
  <c r="B188" i="2"/>
  <c r="B187" i="2"/>
  <c r="B186" i="2"/>
  <c r="B185" i="2"/>
  <c r="B184" i="2"/>
  <c r="B183" i="2"/>
  <c r="B182" i="2"/>
  <c r="B181" i="2"/>
  <c r="B180" i="2"/>
  <c r="B179" i="2"/>
  <c r="B178" i="2"/>
  <c r="B177" i="2"/>
  <c r="B176" i="2"/>
  <c r="B175" i="2"/>
  <c r="B174" i="2"/>
  <c r="B173" i="2"/>
  <c r="B172" i="2"/>
  <c r="B171" i="2"/>
  <c r="B170" i="2"/>
  <c r="B169" i="2"/>
  <c r="B168" i="2"/>
  <c r="B167" i="2"/>
  <c r="B166" i="2"/>
  <c r="B165" i="2"/>
  <c r="B164" i="2"/>
  <c r="B163" i="2"/>
  <c r="B162" i="2"/>
  <c r="B161" i="2"/>
  <c r="B160" i="2"/>
  <c r="B159" i="2"/>
  <c r="B158" i="2"/>
  <c r="B157" i="2"/>
  <c r="B156" i="2"/>
  <c r="B155" i="2"/>
  <c r="B154" i="2"/>
  <c r="B153" i="2"/>
  <c r="B152" i="2"/>
  <c r="B151" i="2"/>
  <c r="B150" i="2"/>
  <c r="B149" i="2"/>
  <c r="B148" i="2"/>
  <c r="B147" i="2"/>
  <c r="B146" i="2"/>
  <c r="B145" i="2"/>
  <c r="B144" i="2"/>
  <c r="B143" i="2"/>
  <c r="B142" i="2"/>
  <c r="B141" i="2"/>
  <c r="B140" i="2"/>
  <c r="B139" i="2"/>
  <c r="B138" i="2"/>
  <c r="B137" i="2"/>
  <c r="B136" i="2"/>
  <c r="B135" i="2"/>
  <c r="B134" i="2"/>
  <c r="B133" i="2"/>
  <c r="B132" i="2"/>
  <c r="B131" i="2"/>
  <c r="B130" i="2"/>
  <c r="B129" i="2"/>
  <c r="B128" i="2"/>
  <c r="B127" i="2"/>
  <c r="B126" i="2"/>
  <c r="B125" i="2"/>
  <c r="B124" i="2"/>
  <c r="B123" i="2"/>
  <c r="B122" i="2"/>
  <c r="B121" i="2"/>
  <c r="B120" i="2"/>
  <c r="B119" i="2"/>
  <c r="B118" i="2"/>
  <c r="B117" i="2"/>
  <c r="B116" i="2"/>
  <c r="B115" i="2"/>
  <c r="B114" i="2"/>
  <c r="B113" i="2"/>
  <c r="B112" i="2"/>
  <c r="B111" i="2"/>
  <c r="B110" i="2"/>
  <c r="B109" i="2"/>
  <c r="B108" i="2"/>
  <c r="B107" i="2"/>
  <c r="B106" i="2"/>
  <c r="B105" i="2"/>
  <c r="B104" i="2"/>
  <c r="B103" i="2"/>
  <c r="B102" i="2"/>
  <c r="B101" i="2"/>
  <c r="B100" i="2"/>
  <c r="B99" i="2"/>
  <c r="B98" i="2"/>
  <c r="B97" i="2"/>
  <c r="B96" i="2"/>
  <c r="B95" i="2"/>
  <c r="B94" i="2"/>
  <c r="B93" i="2"/>
  <c r="B92" i="2"/>
  <c r="B91" i="2"/>
  <c r="B90" i="2"/>
  <c r="B89" i="2"/>
  <c r="B88" i="2"/>
  <c r="B87" i="2"/>
  <c r="B86" i="2"/>
  <c r="B85" i="2"/>
  <c r="B84" i="2"/>
  <c r="B83" i="2"/>
  <c r="B82" i="2"/>
  <c r="B81" i="2"/>
  <c r="B80" i="2"/>
  <c r="B79" i="2"/>
  <c r="B78" i="2"/>
  <c r="B77" i="2"/>
  <c r="B76" i="2"/>
  <c r="B75" i="2"/>
  <c r="B74" i="2"/>
  <c r="B73" i="2"/>
  <c r="B72" i="2"/>
  <c r="B71" i="2"/>
  <c r="B70" i="2"/>
  <c r="B69" i="2"/>
  <c r="B68" i="2"/>
  <c r="B67" i="2"/>
  <c r="B66" i="2"/>
  <c r="B65" i="2"/>
  <c r="B64" i="2"/>
  <c r="B63" i="2"/>
  <c r="B62" i="2"/>
  <c r="B61" i="2"/>
  <c r="B60" i="2"/>
  <c r="B59" i="2"/>
  <c r="B58" i="2"/>
  <c r="B57" i="2"/>
  <c r="B56" i="2"/>
  <c r="B55" i="2"/>
  <c r="B54" i="2"/>
  <c r="B53" i="2"/>
  <c r="B52" i="2"/>
  <c r="B51" i="2"/>
  <c r="B50" i="2"/>
  <c r="B49" i="2"/>
  <c r="B48" i="2"/>
  <c r="B47" i="2"/>
  <c r="B46" i="2"/>
  <c r="B45" i="2"/>
  <c r="B44" i="2"/>
  <c r="B43" i="2"/>
  <c r="B42" i="2"/>
  <c r="B41" i="2"/>
  <c r="B40" i="2"/>
  <c r="B39" i="2"/>
  <c r="B38" i="2"/>
  <c r="B37" i="2"/>
  <c r="B36" i="2"/>
  <c r="B35" i="2"/>
  <c r="B34" i="2"/>
  <c r="B33" i="2"/>
  <c r="B3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B7" i="2"/>
  <c r="B6" i="2"/>
  <c r="B5" i="2"/>
  <c r="B4" i="2"/>
  <c r="B3" i="2"/>
  <c r="L15" i="1" l="1"/>
  <c r="L14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2" i="1"/>
  <c r="L94" i="1"/>
  <c r="L98" i="1"/>
  <c r="L102" i="1"/>
  <c r="L110" i="1"/>
  <c r="L118" i="1"/>
  <c r="L126" i="1"/>
  <c r="L134" i="1"/>
  <c r="L142" i="1"/>
  <c r="L150" i="1"/>
  <c r="L158" i="1"/>
  <c r="L166" i="1"/>
  <c r="L174" i="1"/>
  <c r="L182" i="1"/>
  <c r="L190" i="1"/>
  <c r="L198" i="1"/>
  <c r="L206" i="1"/>
  <c r="L214" i="1"/>
  <c r="L222" i="1"/>
  <c r="L230" i="1"/>
  <c r="L238" i="1"/>
  <c r="L246" i="1"/>
  <c r="L260" i="1"/>
  <c r="L261" i="1"/>
  <c r="L262" i="1"/>
  <c r="L268" i="1"/>
  <c r="L269" i="1"/>
  <c r="L270" i="1"/>
  <c r="L276" i="1"/>
  <c r="L277" i="1"/>
  <c r="L278" i="1"/>
  <c r="L284" i="1"/>
  <c r="L285" i="1"/>
  <c r="L286" i="1"/>
  <c r="L292" i="1"/>
  <c r="L293" i="1"/>
  <c r="L294" i="1"/>
  <c r="L300" i="1"/>
  <c r="L301" i="1"/>
  <c r="L302" i="1"/>
  <c r="L308" i="1"/>
  <c r="L309" i="1"/>
  <c r="L310" i="1"/>
  <c r="L316" i="1"/>
  <c r="L317" i="1"/>
  <c r="L318" i="1"/>
  <c r="L323" i="1"/>
  <c r="L324" i="1"/>
  <c r="L325" i="1"/>
  <c r="L326" i="1"/>
  <c r="L331" i="1"/>
  <c r="L332" i="1"/>
  <c r="L333" i="1"/>
  <c r="L106" i="1"/>
  <c r="L114" i="1"/>
  <c r="L122" i="1"/>
  <c r="L130" i="1"/>
  <c r="L138" i="1"/>
  <c r="L100" i="1"/>
  <c r="L108" i="1"/>
  <c r="L116" i="1"/>
  <c r="L124" i="1"/>
  <c r="L132" i="1"/>
  <c r="L140" i="1"/>
  <c r="L148" i="1"/>
  <c r="L156" i="1"/>
  <c r="L236" i="1"/>
  <c r="L244" i="1"/>
  <c r="L252" i="1"/>
  <c r="L146" i="1"/>
  <c r="L154" i="1"/>
  <c r="L162" i="1"/>
  <c r="L170" i="1"/>
  <c r="L178" i="1"/>
  <c r="L186" i="1"/>
  <c r="L194" i="1"/>
  <c r="L202" i="1"/>
  <c r="L210" i="1"/>
  <c r="L91" i="1"/>
  <c r="L99" i="1"/>
  <c r="L107" i="1"/>
  <c r="L115" i="1"/>
  <c r="L123" i="1"/>
  <c r="L131" i="1"/>
  <c r="L139" i="1"/>
  <c r="L147" i="1"/>
  <c r="L155" i="1"/>
  <c r="L163" i="1"/>
  <c r="L171" i="1"/>
  <c r="L97" i="1"/>
  <c r="L105" i="1"/>
  <c r="L113" i="1"/>
  <c r="L121" i="1"/>
  <c r="L275" i="1"/>
  <c r="L283" i="1"/>
  <c r="L291" i="1"/>
  <c r="L299" i="1"/>
  <c r="L307" i="1"/>
  <c r="L315" i="1"/>
  <c r="L129" i="1"/>
  <c r="L137" i="1"/>
  <c r="L179" i="1"/>
  <c r="L187" i="1"/>
  <c r="L195" i="1"/>
  <c r="L203" i="1"/>
  <c r="L211" i="1"/>
  <c r="L145" i="1"/>
  <c r="L153" i="1"/>
  <c r="L161" i="1"/>
  <c r="L169" i="1"/>
  <c r="L259" i="1"/>
  <c r="L267" i="1"/>
  <c r="L218" i="1"/>
  <c r="L226" i="1"/>
  <c r="L234" i="1"/>
  <c r="L242" i="1"/>
  <c r="L250" i="1"/>
  <c r="L173" i="1"/>
  <c r="L181" i="1"/>
  <c r="L189" i="1"/>
  <c r="L197" i="1"/>
  <c r="L205" i="1"/>
  <c r="L213" i="1"/>
  <c r="L221" i="1"/>
  <c r="L229" i="1"/>
  <c r="L237" i="1"/>
  <c r="L245" i="1"/>
  <c r="L177" i="1"/>
  <c r="L185" i="1"/>
  <c r="L193" i="1"/>
  <c r="L201" i="1"/>
  <c r="L209" i="1"/>
  <c r="L217" i="1"/>
  <c r="L164" i="1"/>
  <c r="L172" i="1"/>
  <c r="L180" i="1"/>
  <c r="L188" i="1"/>
  <c r="L196" i="1"/>
  <c r="L204" i="1"/>
  <c r="L212" i="1"/>
  <c r="L220" i="1"/>
  <c r="L228" i="1"/>
  <c r="L216" i="1"/>
  <c r="L224" i="1"/>
  <c r="L232" i="1"/>
  <c r="L240" i="1"/>
  <c r="L248" i="1"/>
  <c r="L258" i="1"/>
  <c r="L266" i="1"/>
  <c r="L274" i="1"/>
  <c r="L282" i="1"/>
  <c r="L290" i="1"/>
  <c r="L298" i="1"/>
  <c r="L306" i="1"/>
  <c r="L314" i="1"/>
  <c r="L322" i="1"/>
  <c r="L330" i="1"/>
  <c r="L208" i="1"/>
  <c r="L225" i="1"/>
  <c r="L233" i="1"/>
  <c r="L241" i="1"/>
  <c r="L249" i="1"/>
  <c r="L219" i="1"/>
  <c r="L227" i="1"/>
  <c r="L235" i="1"/>
  <c r="L243" i="1"/>
  <c r="L251" i="1"/>
  <c r="L96" i="1"/>
  <c r="L104" i="1"/>
  <c r="L112" i="1"/>
  <c r="L120" i="1"/>
  <c r="L128" i="1"/>
  <c r="L136" i="1"/>
  <c r="L144" i="1"/>
  <c r="L152" i="1"/>
  <c r="L160" i="1"/>
  <c r="L168" i="1"/>
  <c r="L176" i="1"/>
  <c r="L184" i="1"/>
  <c r="L192" i="1"/>
  <c r="L200" i="1"/>
  <c r="L93" i="1"/>
  <c r="L101" i="1"/>
  <c r="L109" i="1"/>
  <c r="L117" i="1"/>
  <c r="L125" i="1"/>
  <c r="L133" i="1"/>
  <c r="L141" i="1"/>
  <c r="L149" i="1"/>
  <c r="L157" i="1"/>
  <c r="L165" i="1"/>
  <c r="L255" i="1"/>
  <c r="L263" i="1"/>
  <c r="L271" i="1"/>
  <c r="L279" i="1"/>
  <c r="L287" i="1"/>
  <c r="L295" i="1"/>
  <c r="L303" i="1"/>
  <c r="L311" i="1"/>
  <c r="L319" i="1"/>
  <c r="L327" i="1"/>
  <c r="L256" i="1"/>
  <c r="L264" i="1"/>
  <c r="L272" i="1"/>
  <c r="L280" i="1"/>
  <c r="L288" i="1"/>
  <c r="L296" i="1"/>
  <c r="L304" i="1"/>
  <c r="L312" i="1"/>
  <c r="L320" i="1"/>
  <c r="L328" i="1"/>
  <c r="L95" i="1"/>
  <c r="L103" i="1"/>
  <c r="L111" i="1"/>
  <c r="L119" i="1"/>
  <c r="L127" i="1"/>
  <c r="L135" i="1"/>
  <c r="L143" i="1"/>
  <c r="L151" i="1"/>
  <c r="L159" i="1"/>
  <c r="L167" i="1"/>
  <c r="L175" i="1"/>
  <c r="L183" i="1"/>
  <c r="L191" i="1"/>
  <c r="L199" i="1"/>
  <c r="L207" i="1"/>
  <c r="L215" i="1"/>
  <c r="L223" i="1"/>
  <c r="L231" i="1"/>
  <c r="L239" i="1"/>
  <c r="L247" i="1"/>
  <c r="L257" i="1"/>
  <c r="L265" i="1"/>
  <c r="L273" i="1"/>
  <c r="L281" i="1"/>
  <c r="L289" i="1"/>
  <c r="L297" i="1"/>
  <c r="L305" i="1"/>
  <c r="L313" i="1"/>
  <c r="L321" i="1"/>
  <c r="L329" i="1"/>
  <c r="N335" i="1" l="1"/>
</calcChain>
</file>

<file path=xl/sharedStrings.xml><?xml version="1.0" encoding="utf-8"?>
<sst xmlns="http://schemas.openxmlformats.org/spreadsheetml/2006/main" count="117" uniqueCount="90">
  <si>
    <t>Valorización de Existencias a Precio: Costo</t>
  </si>
  <si>
    <t>Código</t>
  </si>
  <si>
    <t>Vlr.Total</t>
  </si>
  <si>
    <t>Descripcion</t>
  </si>
  <si>
    <t>Costo Unitario</t>
  </si>
  <si>
    <t>Diferencia</t>
  </si>
  <si>
    <t>Nota</t>
  </si>
  <si>
    <t>Conteo Fisico</t>
  </si>
  <si>
    <t>B</t>
  </si>
  <si>
    <t>I</t>
  </si>
  <si>
    <t>L</t>
  </si>
  <si>
    <t>V</t>
  </si>
  <si>
    <t>P</t>
  </si>
  <si>
    <t>S</t>
  </si>
  <si>
    <t>Column4</t>
  </si>
  <si>
    <t>Código2</t>
  </si>
  <si>
    <t>Bebidas</t>
  </si>
  <si>
    <t>Vinos</t>
  </si>
  <si>
    <t>Licores</t>
  </si>
  <si>
    <t>Inventarios/Insumos</t>
  </si>
  <si>
    <t>A</t>
  </si>
  <si>
    <t>Adicionales/Acompañamientos</t>
  </si>
  <si>
    <t>Departamento</t>
  </si>
  <si>
    <t>Producciones</t>
  </si>
  <si>
    <t>Postres</t>
  </si>
  <si>
    <t>Salsas</t>
  </si>
  <si>
    <t>Justificacion</t>
  </si>
  <si>
    <t>Sistema</t>
  </si>
  <si>
    <t>Fisico</t>
  </si>
  <si>
    <t>BAR</t>
  </si>
  <si>
    <t>COCINA</t>
  </si>
  <si>
    <t>Area</t>
  </si>
  <si>
    <t>Valor en $</t>
  </si>
  <si>
    <t>FISICO</t>
  </si>
  <si>
    <t>COSTO UNITARIO</t>
  </si>
  <si>
    <t>DESCRIPCION</t>
  </si>
  <si>
    <t>CODIGO</t>
  </si>
  <si>
    <t>Gran total</t>
  </si>
  <si>
    <t>Total por items seleccionados</t>
  </si>
  <si>
    <t>Responsable</t>
  </si>
  <si>
    <t>Control de Revision</t>
  </si>
  <si>
    <t>PRODUCTO</t>
  </si>
  <si>
    <t>FECHA DE RECEPCION</t>
  </si>
  <si>
    <t>PESO INICIAL</t>
  </si>
  <si>
    <t>MERMA NO UTIL</t>
  </si>
  <si>
    <t>MERMA UTIL</t>
  </si>
  <si>
    <t>OBSERVACIONES</t>
  </si>
  <si>
    <t>% De Merma</t>
  </si>
  <si>
    <t xml:space="preserve">CONTROL DE MERMAS </t>
  </si>
  <si>
    <t xml:space="preserve">Periodo: </t>
  </si>
  <si>
    <t xml:space="preserve">Bodega: </t>
  </si>
  <si>
    <t>CANTIDAD en GRAMOS</t>
  </si>
  <si>
    <t>ANOTAR. CONTEO</t>
  </si>
  <si>
    <t>X</t>
  </si>
  <si>
    <t>Receta</t>
  </si>
  <si>
    <t>Costo receta</t>
  </si>
  <si>
    <t>Total Compras</t>
  </si>
  <si>
    <t>Cant real</t>
  </si>
  <si>
    <t>Hemos pagado</t>
  </si>
  <si>
    <t>Precio x Kg</t>
  </si>
  <si>
    <t>Pechuga de Pollo</t>
  </si>
  <si>
    <t>Lomo Fino</t>
  </si>
  <si>
    <t>Producto llegó congelado</t>
  </si>
  <si>
    <t>PRECIO DE VENTA</t>
  </si>
  <si>
    <t>????</t>
  </si>
  <si>
    <t>Camarones</t>
  </si>
  <si>
    <t>Langostinos</t>
  </si>
  <si>
    <t>Row Labels</t>
  </si>
  <si>
    <t>Grand Total</t>
  </si>
  <si>
    <t>Sum of PESO INICIAL</t>
  </si>
  <si>
    <t>Sum of MERMA NO UTIL</t>
  </si>
  <si>
    <t>I007</t>
  </si>
  <si>
    <t>I029</t>
  </si>
  <si>
    <t>I034</t>
  </si>
  <si>
    <t>I017</t>
  </si>
  <si>
    <t>I014</t>
  </si>
  <si>
    <t>I046</t>
  </si>
  <si>
    <t>I020</t>
  </si>
  <si>
    <t>I025</t>
  </si>
  <si>
    <t>ENTRAÑA X  GRAMOS</t>
  </si>
  <si>
    <t>CHICHARRON X GRAMOS</t>
  </si>
  <si>
    <t>CEBOLLA BLANCA</t>
  </si>
  <si>
    <t>VINAGRE BLANCO</t>
  </si>
  <si>
    <t>COSTILLA X GRAMOS</t>
  </si>
  <si>
    <t>PEPINO COHOMBRO</t>
  </si>
  <si>
    <t>SAL PARRILLERA X GRAMOS</t>
  </si>
  <si>
    <t>YUCA X GRAMOS</t>
  </si>
  <si>
    <t>Pendiente un compra en sistema</t>
  </si>
  <si>
    <t>I056</t>
  </si>
  <si>
    <t>CEBOLLA PUERRO X GRAMOS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</si>
</sst>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164" formatCode="#0.000"/>
    <numFmt numFmtId="165" formatCode="###,###,##0.00"/>
    <numFmt numFmtId="166" formatCode="#0.00"/>
    <numFmt numFmtId="167" formatCode="0.000"/>
    <numFmt numFmtId="168" formatCode="#0"/>
    <numFmt numFmtId="169" formatCode="###,###,##0"/>
  </numFmts>
  <fonts count="2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Courier New"/>
      <family val="3"/>
    </font>
    <font>
      <sz val="9"/>
      <color rgb="FF000000"/>
      <name val="Times New Roman"/>
      <family val="1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0"/>
      <color rgb="FF000000"/>
      <name val="Courier New"/>
      <family val="1"/>
    </font>
    <font>
      <sz val="12"/>
      <color rgb="FFFF0000"/>
      <name val="Calibri"/>
      <family val="2"/>
      <scheme val="minor"/>
    </font>
    <font>
      <sz val="10"/>
      <color rgb="FFFF0000"/>
      <name val="Arial"/>
      <family val="2"/>
    </font>
    <font>
      <sz val="10"/>
      <color rgb="FF000000"/>
      <name val="Times New Roman"/>
      <family val="1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4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3" fillId="2" borderId="0" applyNumberFormat="0" applyBorder="0" applyAlignment="0" applyProtection="0"/>
    <xf numFmtId="0" fontId="4" fillId="0" borderId="1" applyNumberFormat="0" applyFill="0" applyAlignment="0" applyProtection="0"/>
    <xf numFmtId="44" fontId="7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103">
    <xf numFmtId="0" fontId="0" fillId="0" borderId="0" xfId="0"/>
    <xf numFmtId="0" fontId="5" fillId="0" borderId="0" xfId="0" applyFont="1" applyAlignment="1">
      <alignment vertical="top"/>
    </xf>
    <xf numFmtId="0" fontId="6" fillId="0" borderId="0" xfId="0" applyFont="1" applyAlignment="1">
      <alignment vertical="top"/>
    </xf>
    <xf numFmtId="166" fontId="5" fillId="0" borderId="0" xfId="0" applyNumberFormat="1" applyFont="1" applyAlignment="1">
      <alignment vertical="top"/>
    </xf>
    <xf numFmtId="164" fontId="5" fillId="0" borderId="0" xfId="0" applyNumberFormat="1" applyFont="1" applyAlignment="1">
      <alignment vertical="top"/>
    </xf>
    <xf numFmtId="0" fontId="9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10" fillId="0" borderId="0" xfId="0" applyFont="1" applyAlignment="1">
      <alignment vertical="top" wrapText="1"/>
    </xf>
    <xf numFmtId="0" fontId="10" fillId="0" borderId="3" xfId="0" applyFont="1" applyBorder="1" applyAlignment="1">
      <alignment horizontal="center" vertical="top"/>
    </xf>
    <xf numFmtId="0" fontId="10" fillId="3" borderId="4" xfId="0" applyFont="1" applyFill="1" applyBorder="1" applyAlignment="1">
      <alignment horizontal="center" vertical="top"/>
    </xf>
    <xf numFmtId="0" fontId="10" fillId="0" borderId="5" xfId="0" applyFont="1" applyBorder="1" applyAlignment="1">
      <alignment horizontal="center" vertical="top" wrapText="1"/>
    </xf>
    <xf numFmtId="44" fontId="10" fillId="0" borderId="0" xfId="3" applyFont="1" applyAlignment="1">
      <alignment vertical="top"/>
    </xf>
    <xf numFmtId="0" fontId="10" fillId="3" borderId="5" xfId="0" applyFont="1" applyFill="1" applyBorder="1" applyAlignment="1">
      <alignment horizontal="center" vertical="top" wrapText="1"/>
    </xf>
    <xf numFmtId="44" fontId="9" fillId="0" borderId="0" xfId="3" applyFont="1" applyAlignment="1">
      <alignment vertical="top"/>
    </xf>
    <xf numFmtId="44" fontId="10" fillId="3" borderId="4" xfId="3" applyFont="1" applyFill="1" applyBorder="1" applyAlignment="1">
      <alignment horizontal="center" vertical="top"/>
    </xf>
    <xf numFmtId="0" fontId="11" fillId="0" borderId="0" xfId="0" applyFont="1" applyAlignment="1"/>
    <xf numFmtId="44" fontId="11" fillId="0" borderId="0" xfId="3" applyFont="1" applyAlignment="1"/>
    <xf numFmtId="0" fontId="11" fillId="0" borderId="0" xfId="0" applyFont="1" applyAlignment="1">
      <alignment wrapText="1"/>
    </xf>
    <xf numFmtId="0" fontId="11" fillId="0" borderId="2" xfId="0" applyFont="1" applyBorder="1" applyAlignment="1"/>
    <xf numFmtId="44" fontId="11" fillId="0" borderId="2" xfId="3" applyFont="1" applyBorder="1" applyAlignment="1"/>
    <xf numFmtId="0" fontId="11" fillId="0" borderId="2" xfId="0" applyFont="1" applyBorder="1" applyAlignment="1">
      <alignment wrapText="1"/>
    </xf>
    <xf numFmtId="0" fontId="12" fillId="3" borderId="4" xfId="0" applyFont="1" applyFill="1" applyBorder="1" applyAlignment="1">
      <alignment horizontal="center"/>
    </xf>
    <xf numFmtId="0" fontId="11" fillId="0" borderId="0" xfId="0" applyFont="1"/>
    <xf numFmtId="44" fontId="11" fillId="0" borderId="0" xfId="3" applyFont="1"/>
    <xf numFmtId="165" fontId="9" fillId="0" borderId="0" xfId="0" applyNumberFormat="1" applyFont="1" applyAlignment="1">
      <alignment vertical="top"/>
    </xf>
    <xf numFmtId="165" fontId="9" fillId="0" borderId="0" xfId="0" applyNumberFormat="1" applyFont="1" applyAlignment="1">
      <alignment vertical="top" wrapText="1"/>
    </xf>
    <xf numFmtId="0" fontId="0" fillId="3" borderId="0" xfId="0" applyFill="1"/>
    <xf numFmtId="166" fontId="5" fillId="3" borderId="0" xfId="0" applyNumberFormat="1" applyFont="1" applyFill="1" applyAlignment="1">
      <alignment vertical="top"/>
    </xf>
    <xf numFmtId="168" fontId="9" fillId="0" borderId="0" xfId="0" applyNumberFormat="1" applyFont="1" applyAlignment="1">
      <alignment vertical="top"/>
    </xf>
    <xf numFmtId="168" fontId="9" fillId="0" borderId="0" xfId="0" applyNumberFormat="1" applyFont="1" applyFill="1" applyAlignment="1">
      <alignment vertical="top"/>
    </xf>
    <xf numFmtId="169" fontId="9" fillId="0" borderId="0" xfId="0" applyNumberFormat="1" applyFont="1" applyAlignment="1">
      <alignment vertical="top"/>
    </xf>
    <xf numFmtId="0" fontId="9" fillId="0" borderId="0" xfId="0" applyNumberFormat="1" applyFont="1" applyAlignment="1">
      <alignment vertical="top"/>
    </xf>
    <xf numFmtId="164" fontId="9" fillId="0" borderId="0" xfId="0" applyNumberFormat="1" applyFont="1" applyAlignment="1">
      <alignment vertical="top"/>
    </xf>
    <xf numFmtId="44" fontId="9" fillId="0" borderId="0" xfId="0" applyNumberFormat="1" applyFont="1" applyAlignment="1">
      <alignment vertical="top"/>
    </xf>
    <xf numFmtId="44" fontId="11" fillId="4" borderId="0" xfId="3" applyFont="1" applyFill="1" applyAlignment="1"/>
    <xf numFmtId="44" fontId="9" fillId="0" borderId="0" xfId="3" applyNumberFormat="1" applyFont="1" applyAlignment="1">
      <alignment vertical="top"/>
    </xf>
    <xf numFmtId="0" fontId="13" fillId="0" borderId="0" xfId="4" applyFont="1"/>
    <xf numFmtId="0" fontId="2" fillId="0" borderId="0" xfId="4"/>
    <xf numFmtId="9" fontId="0" fillId="0" borderId="0" xfId="5" applyFont="1"/>
    <xf numFmtId="1" fontId="2" fillId="0" borderId="0" xfId="4" applyNumberFormat="1"/>
    <xf numFmtId="0" fontId="13" fillId="0" borderId="7" xfId="4" applyFont="1" applyBorder="1" applyAlignment="1">
      <alignment horizontal="center" vertical="center"/>
    </xf>
    <xf numFmtId="0" fontId="13" fillId="0" borderId="7" xfId="4" applyFont="1" applyBorder="1" applyAlignment="1">
      <alignment horizontal="center" vertical="center" wrapText="1"/>
    </xf>
    <xf numFmtId="1" fontId="13" fillId="0" borderId="7" xfId="4" applyNumberFormat="1" applyFont="1" applyBorder="1" applyAlignment="1">
      <alignment horizontal="center" vertical="center" wrapText="1"/>
    </xf>
    <xf numFmtId="0" fontId="2" fillId="0" borderId="7" xfId="4" applyBorder="1" applyAlignment="1">
      <alignment horizontal="center" vertical="center" wrapText="1"/>
    </xf>
    <xf numFmtId="9" fontId="0" fillId="0" borderId="7" xfId="5" applyFont="1" applyBorder="1" applyAlignment="1">
      <alignment horizontal="center"/>
    </xf>
    <xf numFmtId="9" fontId="0" fillId="0" borderId="8" xfId="5" applyFont="1" applyBorder="1" applyAlignment="1">
      <alignment horizontal="center" vertical="center"/>
    </xf>
    <xf numFmtId="14" fontId="2" fillId="0" borderId="10" xfId="4" applyNumberFormat="1" applyBorder="1"/>
    <xf numFmtId="1" fontId="2" fillId="0" borderId="10" xfId="4" applyNumberFormat="1" applyBorder="1"/>
    <xf numFmtId="9" fontId="0" fillId="0" borderId="10" xfId="5" applyFont="1" applyBorder="1"/>
    <xf numFmtId="9" fontId="0" fillId="0" borderId="11" xfId="5" applyFont="1" applyBorder="1"/>
    <xf numFmtId="0" fontId="2" fillId="0" borderId="12" xfId="4" applyBorder="1"/>
    <xf numFmtId="0" fontId="2" fillId="0" borderId="6" xfId="4" applyBorder="1"/>
    <xf numFmtId="0" fontId="2" fillId="0" borderId="13" xfId="4" applyBorder="1"/>
    <xf numFmtId="0" fontId="2" fillId="0" borderId="14" xfId="4" applyBorder="1"/>
    <xf numFmtId="0" fontId="1" fillId="0" borderId="0" xfId="4" applyFont="1"/>
    <xf numFmtId="0" fontId="5" fillId="0" borderId="7" xfId="0" applyFont="1" applyBorder="1" applyAlignment="1">
      <alignment vertical="top"/>
    </xf>
    <xf numFmtId="0" fontId="0" fillId="0" borderId="15" xfId="0" applyBorder="1"/>
    <xf numFmtId="0" fontId="0" fillId="0" borderId="16" xfId="0" applyBorder="1"/>
    <xf numFmtId="0" fontId="0" fillId="0" borderId="15" xfId="0" applyBorder="1" applyAlignment="1">
      <alignment wrapText="1"/>
    </xf>
    <xf numFmtId="0" fontId="0" fillId="0" borderId="17" xfId="0" applyBorder="1"/>
    <xf numFmtId="3" fontId="0" fillId="0" borderId="18" xfId="0" applyNumberFormat="1" applyBorder="1"/>
    <xf numFmtId="0" fontId="0" fillId="3" borderId="19" xfId="0" applyFill="1" applyBorder="1"/>
    <xf numFmtId="0" fontId="0" fillId="0" borderId="18" xfId="0" applyBorder="1"/>
    <xf numFmtId="3" fontId="0" fillId="0" borderId="20" xfId="0" applyNumberFormat="1" applyBorder="1"/>
    <xf numFmtId="0" fontId="0" fillId="3" borderId="21" xfId="0" applyFill="1" applyBorder="1"/>
    <xf numFmtId="164" fontId="5" fillId="0" borderId="7" xfId="0" applyNumberFormat="1" applyFont="1" applyBorder="1" applyAlignment="1">
      <alignment vertical="top"/>
    </xf>
    <xf numFmtId="3" fontId="0" fillId="0" borderId="15" xfId="0" applyNumberFormat="1" applyBorder="1"/>
    <xf numFmtId="0" fontId="0" fillId="0" borderId="0" xfId="0" applyFill="1"/>
    <xf numFmtId="167" fontId="0" fillId="0" borderId="0" xfId="0" applyNumberFormat="1" applyFill="1"/>
    <xf numFmtId="3" fontId="0" fillId="0" borderId="22" xfId="0" applyNumberFormat="1" applyBorder="1"/>
    <xf numFmtId="3" fontId="0" fillId="0" borderId="23" xfId="0" applyNumberFormat="1" applyBorder="1"/>
    <xf numFmtId="0" fontId="0" fillId="0" borderId="23" xfId="0" applyBorder="1"/>
    <xf numFmtId="164" fontId="14" fillId="0" borderId="0" xfId="0" applyNumberFormat="1" applyFont="1" applyAlignment="1">
      <alignment vertical="top"/>
    </xf>
    <xf numFmtId="164" fontId="14" fillId="0" borderId="7" xfId="0" applyNumberFormat="1" applyFont="1" applyBorder="1" applyAlignment="1">
      <alignment vertical="top"/>
    </xf>
    <xf numFmtId="0" fontId="1" fillId="0" borderId="9" xfId="4" applyFont="1" applyBorder="1"/>
    <xf numFmtId="44" fontId="2" fillId="0" borderId="0" xfId="3" applyFont="1"/>
    <xf numFmtId="44" fontId="1" fillId="0" borderId="0" xfId="3" applyFont="1"/>
    <xf numFmtId="44" fontId="2" fillId="0" borderId="0" xfId="4" applyNumberFormat="1"/>
    <xf numFmtId="1" fontId="1" fillId="0" borderId="10" xfId="4" applyNumberFormat="1" applyFont="1" applyBorder="1"/>
    <xf numFmtId="44" fontId="2" fillId="5" borderId="0" xfId="3" applyFont="1" applyFill="1"/>
    <xf numFmtId="1" fontId="2" fillId="0" borderId="6" xfId="4" applyNumberFormat="1" applyBorder="1"/>
    <xf numFmtId="166" fontId="5" fillId="3" borderId="8" xfId="0" applyNumberFormat="1" applyFont="1" applyFill="1" applyBorder="1" applyAlignment="1">
      <alignment vertical="top"/>
    </xf>
    <xf numFmtId="2" fontId="0" fillId="3" borderId="0" xfId="0" applyNumberFormat="1" applyFill="1"/>
    <xf numFmtId="0" fontId="5" fillId="3" borderId="0" xfId="0" applyFont="1" applyFill="1" applyAlignment="1">
      <alignment vertical="top"/>
    </xf>
    <xf numFmtId="0" fontId="6" fillId="3" borderId="0" xfId="0" applyFont="1" applyFill="1" applyAlignment="1">
      <alignment vertical="top"/>
    </xf>
    <xf numFmtId="0" fontId="2" fillId="0" borderId="0" xfId="4" applyFill="1"/>
    <xf numFmtId="0" fontId="1" fillId="0" borderId="0" xfId="4" applyFont="1" applyFill="1"/>
    <xf numFmtId="1" fontId="2" fillId="0" borderId="0" xfId="4" applyNumberFormat="1" applyFill="1"/>
    <xf numFmtId="1" fontId="1" fillId="0" borderId="0" xfId="4" applyNumberFormat="1" applyFont="1" applyFill="1"/>
    <xf numFmtId="44" fontId="15" fillId="5" borderId="0" xfId="3" applyFont="1" applyFill="1"/>
    <xf numFmtId="0" fontId="1" fillId="0" borderId="12" xfId="4" applyFon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16" fillId="0" borderId="0" xfId="0" applyFont="1" applyAlignment="1">
      <alignment vertical="top"/>
    </xf>
    <xf numFmtId="0" fontId="17" fillId="6" borderId="0" xfId="0" applyFont="1" applyFill="1" applyAlignment="1">
      <alignment vertical="top"/>
    </xf>
    <xf numFmtId="0" fontId="18" fillId="0" borderId="0" xfId="0" applyFont="1" applyAlignment="1">
      <alignment vertical="top"/>
    </xf>
    <xf numFmtId="0" fontId="19" fillId="0" borderId="0" xfId="0" applyFont="1" applyAlignment="1">
      <alignment vertical="top"/>
    </xf>
    <xf numFmtId="0" fontId="19" fillId="0" borderId="0" xfId="0" applyFont="1" applyAlignment="1"/>
    <xf numFmtId="0" fontId="19" fillId="0" borderId="2" xfId="0" applyFont="1" applyBorder="1" applyAlignment="1"/>
    <xf numFmtId="0" fontId="18" fillId="3" borderId="4" xfId="0" applyFont="1" applyFill="1" applyBorder="1" applyAlignment="1">
      <alignment horizontal="center" vertical="top"/>
    </xf>
    <xf numFmtId="169" fontId="19" fillId="0" borderId="0" xfId="0" applyNumberFormat="1" applyFont="1" applyFill="1" applyAlignment="1">
      <alignment vertical="top"/>
    </xf>
    <xf numFmtId="169" fontId="19" fillId="0" borderId="0" xfId="0" applyNumberFormat="1" applyFont="1" applyAlignment="1">
      <alignment vertical="top"/>
    </xf>
  </cellXfs>
  <cellStyles count="6">
    <cellStyle name="Currency" xfId="3" builtinId="4"/>
    <cellStyle name="Neutral" xfId="1" builtinId="28" customBuiltin="1"/>
    <cellStyle name="Normal" xfId="0" builtinId="0"/>
    <cellStyle name="Normal 2" xfId="4" xr:uid="{F2101DB9-FAB2-974E-B536-C86E1B9E9285}"/>
    <cellStyle name="Percent 2" xfId="5" xr:uid="{F77EBBF1-DFE9-004C-A310-0112FDA06CDE}"/>
    <cellStyle name="Total" xfId="2" builtinId="25" customBuiltin="1"/>
  </cellStyles>
  <dxfs count="4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34" formatCode="_(&quot;$&quot;* #,##0.00_);_(&quot;$&quot;* \(#,##0.00\);_(&quot;$&quot;* &quot;-&quot;??_);_(@_)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34" formatCode="_(&quot;$&quot;* #,##0.00_);_(&quot;$&quot;* \(#,##0.00\);_(&quot;$&quot;* &quot;-&quot;??_);_(@_)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165" formatCode="###,###,##0.00"/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9" formatCode="###,###,##0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169" formatCode="###,###,##0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165" formatCode="###,###,##0.00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34" formatCode="_(&quot;$&quot;* #,##0.00_);_(&quot;$&quot;* \(#,##0.00\);_(&quot;$&quot;* &quot;-&quot;??_);_(@_)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164" formatCode="#0.000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9" formatCode="###,###,##0"/>
      <fill>
        <patternFill patternType="none">
          <fgColor indexed="64"/>
          <bgColor auto="1"/>
        </patternFill>
      </fill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169" formatCode="###,###,##0"/>
      <alignment horizontal="general" vertical="top" textRotation="0" wrapText="0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165" formatCode="###,###,##0.00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34" formatCode="_(&quot;$&quot;* #,##0.00_);_(&quot;$&quot;* \(#,##0.00\);_(&quot;$&quot;* &quot;-&quot;??_);_(@_)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168" formatCode="#0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165" formatCode="###,###,##0.00"/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alignment horizontal="general" vertical="top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alignment horizontal="center" vertical="top" textRotation="0" wrapText="0" indent="0" justifyLastLine="0" shrinkToFit="0" readingOrder="0"/>
      <border diagonalUp="0" diagonalDown="0" outline="0"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uliethramosrivera" refreshedDate="44751.49357997685" createdVersion="8" refreshedVersion="8" minRefreshableVersion="3" recordCount="6" xr:uid="{F9C58BCA-9CC2-4A7C-9CEF-2E9035733784}">
  <cacheSource type="worksheet">
    <worksheetSource ref="A6:G12" sheet="Determinación Mermas %"/>
  </cacheSource>
  <cacheFields count="7">
    <cacheField name="PRODUCTO" numFmtId="0">
      <sharedItems containsBlank="1" count="5">
        <s v="Pechuga de Pollo"/>
        <s v="Lomo Fino"/>
        <s v="Camarones"/>
        <s v="Langostinos"/>
        <m u="1"/>
      </sharedItems>
    </cacheField>
    <cacheField name="FECHA DE RECEPCION" numFmtId="0">
      <sharedItems containsNonDate="0" containsDate="1" containsString="0" containsBlank="1" minDate="2022-02-07T00:00:00" maxDate="2022-05-08T00:00:00"/>
    </cacheField>
    <cacheField name="PESO INICIAL" numFmtId="0">
      <sharedItems containsSemiMixedTypes="0" containsString="0" containsNumber="1" containsInteger="1" minValue="2000" maxValue="100000"/>
    </cacheField>
    <cacheField name="MERMA NO UTIL" numFmtId="0">
      <sharedItems containsString="0" containsBlank="1" containsNumber="1" containsInteger="1" minValue="400" maxValue="4000"/>
    </cacheField>
    <cacheField name="MERMA UTIL" numFmtId="0">
      <sharedItems containsNonDate="0" containsString="0" containsBlank="1"/>
    </cacheField>
    <cacheField name="OBSERVACIONES" numFmtId="0">
      <sharedItems containsBlank="1"/>
    </cacheField>
    <cacheField name="% De Merma" numFmtId="9">
      <sharedItems containsSemiMixedTypes="0" containsString="0" containsNumber="1" minValue="0" maxValue="0.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">
  <r>
    <x v="0"/>
    <d v="2022-02-07T00:00:00"/>
    <n v="10000"/>
    <n v="600"/>
    <m/>
    <s v="Producto llegó congelado"/>
    <n v="0.06"/>
  </r>
  <r>
    <x v="0"/>
    <d v="2022-05-07T00:00:00"/>
    <n v="6000"/>
    <n v="400"/>
    <m/>
    <m/>
    <n v="6.6666666666666666E-2"/>
  </r>
  <r>
    <x v="1"/>
    <d v="2022-05-07T00:00:00"/>
    <n v="100000"/>
    <n v="2000"/>
    <m/>
    <m/>
    <n v="0.02"/>
  </r>
  <r>
    <x v="2"/>
    <m/>
    <n v="5000"/>
    <m/>
    <m/>
    <m/>
    <n v="0"/>
  </r>
  <r>
    <x v="3"/>
    <m/>
    <n v="2000"/>
    <m/>
    <m/>
    <m/>
    <n v="0"/>
  </r>
  <r>
    <x v="0"/>
    <m/>
    <n v="20000"/>
    <n v="4000"/>
    <m/>
    <m/>
    <n v="0.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CA855E2-24C2-4991-82A4-5E36F9F3738F}" name="PivotTable1" cacheId="5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K18:M23" firstHeaderRow="0" firstDataRow="1" firstDataCol="1"/>
  <pivotFields count="7">
    <pivotField axis="axisRow" showAll="0">
      <items count="6">
        <item x="2"/>
        <item x="3"/>
        <item x="1"/>
        <item x="0"/>
        <item m="1" x="4"/>
        <item t="default"/>
      </items>
    </pivotField>
    <pivotField showAll="0"/>
    <pivotField dataField="1" showAll="0"/>
    <pivotField dataField="1" showAll="0"/>
    <pivotField showAll="0"/>
    <pivotField showAll="0"/>
    <pivotField showAll="0"/>
  </pivotFields>
  <rowFields count="1">
    <field x="0"/>
  </rowFields>
  <rowItems count="5">
    <i>
      <x/>
    </i>
    <i>
      <x v="1"/>
    </i>
    <i>
      <x v="2"/>
    </i>
    <i>
      <x v="3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PESO INICIAL" fld="2" baseField="0" baseItem="0"/>
    <dataField name="Sum of MERMA NO UTIL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3:N334" totalsRowCount="1" headerRowDxfId="39" dataDxfId="37" headerRowBorderDxfId="38">
  <autoFilter ref="A13:N333" xr:uid="{00000000-000C-0000-FFFF-FFFF00000000}"/>
  <sortState xmlns:xlrd2="http://schemas.microsoft.com/office/spreadsheetml/2017/richdata2" ref="A14:M333">
    <sortCondition ref="D14:D333"/>
    <sortCondition ref="C14:C333"/>
    <sortCondition ref="F14:F333"/>
  </sortState>
  <tableColumns count="14">
    <tableColumn id="11" xr3:uid="{40654580-D18B-B947-AD8F-96B651956EB3}" name="Código2" dataDxfId="36" totalsRowDxfId="14">
      <calculatedColumnFormula>IFERROR(LEFT(Table1[[#This Row],[Código]],1),"")</calculatedColumnFormula>
    </tableColumn>
    <tableColumn id="12" xr3:uid="{FA205D59-0565-114B-97BF-473C62DF1033}" name="Column4" dataDxfId="35" totalsRowDxfId="13">
      <calculatedColumnFormula>IFERROR(RIGHT(Table1[[#This Row],[Código]],2),"")</calculatedColumnFormula>
    </tableColumn>
    <tableColumn id="9" xr3:uid="{9F61F578-087A-6C40-8A3A-94EF9934AD5F}" name="Departamento" dataDxfId="25" totalsRowDxfId="12">
      <calculatedColumnFormula>IFERROR(VLOOKUP(A14,Mapa!A:B,2,0),"")</calculatedColumnFormula>
    </tableColumn>
    <tableColumn id="15" xr3:uid="{962E48F5-7022-5D41-8A5F-3809A0EB2E2E}" name="Area" dataDxfId="24" totalsRowDxfId="11">
      <calculatedColumnFormula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calculatedColumnFormula>
    </tableColumn>
    <tableColumn id="14" xr3:uid="{CC12A8CE-4554-DC42-8995-2B2A8CC20B73}" name="Código" dataDxfId="34" totalsRowDxfId="10"/>
    <tableColumn id="2" xr3:uid="{00000000-0010-0000-0000-000002000000}" name="Descripcion" dataDxfId="33" totalsRowDxfId="9">
      <calculatedColumnFormula>IFERROR(VLOOKUP(Table1[[#This Row],[Código]],'Inventario Fisico'!A:D,4,FALSE),"")</calculatedColumnFormula>
    </tableColumn>
    <tableColumn id="4" xr3:uid="{00000000-0010-0000-0000-000004000000}" name="Sistema" dataDxfId="23" totalsRowDxfId="8">
      <calculatedColumnFormula>IFERROR(VLOOKUP(Table1[[#This Row],[Código]],'Inventario Fisico'!A:L,12,FALSE),"")</calculatedColumnFormula>
    </tableColumn>
    <tableColumn id="5" xr3:uid="{00000000-0010-0000-0000-000005000000}" name="Costo Unitario" dataDxfId="22" totalsRowDxfId="7" dataCellStyle="Currency">
      <calculatedColumnFormula>IFERROR(VLOOKUP(Table1[[#This Row],[Código]],'Inventario Fisico'!A:O,15,FALSE),"")</calculatedColumnFormula>
    </tableColumn>
    <tableColumn id="6" xr3:uid="{00000000-0010-0000-0000-000006000000}" name="Vlr.Total" dataDxfId="21" totalsRowDxfId="6">
      <calculatedColumnFormula>IFERROR(+Table1[[#This Row],[Sistema]]*Table1[[#This Row],[Costo Unitario]],"")</calculatedColumnFormula>
    </tableColumn>
    <tableColumn id="7" xr3:uid="{00000000-0010-0000-0000-000007000000}" name="Fisico" dataDxfId="17" totalsRowDxfId="5">
      <calculatedColumnFormula>IFERROR(IFERROR(VLOOKUP(E14,'Conteo Fisico'!A:B,2,FALSE),0),"")</calculatedColumnFormula>
    </tableColumn>
    <tableColumn id="3" xr3:uid="{7F8828EC-9E7F-634A-9788-871B50302969}" name="Diferencia" dataDxfId="15" totalsRowDxfId="4">
      <calculatedColumnFormula>IFERROR(+Table1[[#This Row],[Fisico]]-Table1[[#This Row],[Sistema]],"")</calculatedColumnFormula>
    </tableColumn>
    <tableColumn id="8" xr3:uid="{0C55904A-6F2D-8041-81C9-6B35FA49DE0E}" name="Nota" dataDxfId="16" totalsRowDxfId="3">
      <calculatedColumnFormula>_xlfn.IFS(Table1[[#This Row],[Diferencia]]&gt;0,"Sobrante",Table1[[#This Row],[Diferencia]]&lt;0,"Faltante",Table1[[#This Row],[Diferencia]]=0,"Ok")</calculatedColumnFormula>
    </tableColumn>
    <tableColumn id="13" xr3:uid="{A09DCFDA-361F-614F-9E85-E98F0F4E1E6E}" name="Justificacion" totalsRowLabel="Gran total" dataDxfId="32" totalsRowDxfId="2"/>
    <tableColumn id="17" xr3:uid="{0D881895-A197-7A42-AA9D-0490EC6FFF8B}" name="Valor en $" dataDxfId="0" totalsRowDxfId="1" dataCellStyle="Currency">
      <calculatedColumnFormula>IFERROR(+Table1[[#This Row],[Diferencia]]*Table1[[#This Row],[Costo Unitario]],"")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35"/>
  <sheetViews>
    <sheetView showGridLines="0" tabSelected="1" zoomScaleNormal="100" workbookViewId="0">
      <selection activeCell="F9" sqref="F9"/>
    </sheetView>
  </sheetViews>
  <sheetFormatPr defaultColWidth="9.140625" defaultRowHeight="15.95" customHeight="1" outlineLevelCol="1" x14ac:dyDescent="0.2"/>
  <cols>
    <col min="1" max="1" width="6.5703125" style="15" customWidth="1"/>
    <col min="2" max="2" width="7.7109375" style="15" customWidth="1"/>
    <col min="3" max="3" width="17.42578125" style="15" bestFit="1" customWidth="1"/>
    <col min="4" max="4" width="7.7109375" style="15" customWidth="1"/>
    <col min="5" max="5" width="13.42578125" style="15" customWidth="1"/>
    <col min="6" max="6" width="38" style="15" customWidth="1"/>
    <col min="7" max="7" width="10.85546875" style="15" customWidth="1"/>
    <col min="8" max="8" width="18.42578125" style="16" customWidth="1" outlineLevel="1"/>
    <col min="9" max="9" width="15.85546875" style="15" customWidth="1" outlineLevel="1"/>
    <col min="10" max="10" width="10.28515625" style="15" customWidth="1"/>
    <col min="11" max="11" width="11.42578125" style="98" customWidth="1"/>
    <col min="12" max="12" width="12.85546875" style="15" customWidth="1"/>
    <col min="13" max="13" width="35.7109375" style="17" customWidth="1"/>
    <col min="14" max="14" width="18.42578125" style="16" customWidth="1"/>
    <col min="15" max="260" width="18.42578125" style="15" customWidth="1"/>
    <col min="261" max="16384" width="9.140625" style="15"/>
  </cols>
  <sheetData>
    <row r="1" spans="1:15" ht="15.95" customHeight="1" x14ac:dyDescent="0.2">
      <c r="A1" s="5"/>
      <c r="F1" s="5"/>
      <c r="I1" s="6"/>
      <c r="J1" s="6"/>
      <c r="K1" s="96"/>
      <c r="L1" s="6"/>
      <c r="M1" s="7"/>
      <c r="N1" s="11"/>
    </row>
    <row r="2" spans="1:15" ht="15.95" customHeight="1" x14ac:dyDescent="0.2">
      <c r="A2" s="5"/>
      <c r="F2" s="5"/>
      <c r="G2" s="5"/>
      <c r="I2" s="5"/>
      <c r="J2" s="5"/>
      <c r="K2" s="97"/>
      <c r="L2" s="5"/>
    </row>
    <row r="3" spans="1:15" ht="15.95" customHeight="1" x14ac:dyDescent="0.2">
      <c r="A3" s="5"/>
      <c r="F3" s="5"/>
      <c r="I3" s="5"/>
      <c r="J3" s="5"/>
      <c r="K3" s="97"/>
      <c r="L3" s="5"/>
    </row>
    <row r="4" spans="1:15" ht="6.95" customHeight="1" x14ac:dyDescent="0.2">
      <c r="A4" s="5"/>
      <c r="F4" s="5"/>
    </row>
    <row r="5" spans="1:15" ht="15.95" customHeight="1" x14ac:dyDescent="0.2">
      <c r="A5" s="5" t="s">
        <v>49</v>
      </c>
      <c r="F5" s="5"/>
    </row>
    <row r="6" spans="1:15" ht="15.95" customHeight="1" x14ac:dyDescent="0.2">
      <c r="A6" s="5" t="s">
        <v>50</v>
      </c>
      <c r="F6" s="5"/>
    </row>
    <row r="7" spans="1:15" ht="15.95" customHeight="1" x14ac:dyDescent="0.2">
      <c r="A7" s="5" t="s">
        <v>0</v>
      </c>
      <c r="F7" s="5"/>
      <c r="G7" s="5"/>
      <c r="H7" s="13"/>
      <c r="I7" s="5"/>
      <c r="J7" s="5"/>
      <c r="K7" s="97"/>
      <c r="L7" s="5"/>
    </row>
    <row r="8" spans="1:15" ht="5.0999999999999996" customHeight="1" x14ac:dyDescent="0.2"/>
    <row r="9" spans="1:15" ht="15.95" customHeight="1" x14ac:dyDescent="0.2">
      <c r="A9" s="5"/>
      <c r="F9" s="5"/>
    </row>
    <row r="10" spans="1:15" ht="15.95" customHeight="1" x14ac:dyDescent="0.2">
      <c r="A10" s="5"/>
      <c r="F10" s="5"/>
      <c r="G10" s="5"/>
      <c r="H10" s="13"/>
      <c r="I10" s="5"/>
      <c r="J10" s="5"/>
      <c r="K10" s="97"/>
      <c r="L10" s="5"/>
    </row>
    <row r="11" spans="1:15" ht="11.1" customHeight="1" x14ac:dyDescent="0.2"/>
    <row r="12" spans="1:15" ht="15.95" customHeight="1" thickBot="1" x14ac:dyDescent="0.25">
      <c r="A12" s="18"/>
      <c r="B12" s="18"/>
      <c r="C12" s="18"/>
      <c r="D12" s="18"/>
      <c r="E12" s="18"/>
      <c r="F12" s="18"/>
      <c r="G12" s="18"/>
      <c r="H12" s="19"/>
      <c r="I12" s="18"/>
      <c r="J12" s="18"/>
      <c r="K12" s="99"/>
      <c r="L12" s="18"/>
      <c r="M12" s="20"/>
      <c r="N12" s="19"/>
      <c r="O12" s="18"/>
    </row>
    <row r="13" spans="1:15" ht="13.5" thickBot="1" x14ac:dyDescent="0.25">
      <c r="A13" s="9" t="s">
        <v>15</v>
      </c>
      <c r="B13" s="9" t="s">
        <v>14</v>
      </c>
      <c r="C13" s="9" t="s">
        <v>22</v>
      </c>
      <c r="D13" s="9" t="s">
        <v>31</v>
      </c>
      <c r="E13" s="8" t="s">
        <v>1</v>
      </c>
      <c r="F13" s="9" t="s">
        <v>3</v>
      </c>
      <c r="G13" s="9" t="s">
        <v>27</v>
      </c>
      <c r="H13" s="14" t="s">
        <v>4</v>
      </c>
      <c r="I13" s="9" t="s">
        <v>2</v>
      </c>
      <c r="J13" s="21" t="s">
        <v>28</v>
      </c>
      <c r="K13" s="100" t="s">
        <v>5</v>
      </c>
      <c r="L13" s="9" t="s">
        <v>6</v>
      </c>
      <c r="M13" s="10" t="s">
        <v>26</v>
      </c>
      <c r="N13" s="12" t="s">
        <v>32</v>
      </c>
    </row>
    <row r="14" spans="1:15" ht="15" x14ac:dyDescent="0.25">
      <c r="A14" s="5" t="str">
        <f>IFERROR(LEFT(Table1[[#This Row],[Código]],1),"")</f>
        <v>I</v>
      </c>
      <c r="B14" s="5" t="str">
        <f>IFERROR(RIGHT(Table1[[#This Row],[Código]],2),"")</f>
        <v>07</v>
      </c>
      <c r="C14" s="5" t="str">
        <f>IFERROR(VLOOKUP(A14,Mapa!A:B,2,0),"")</f>
        <v>Inventarios/Insumos</v>
      </c>
      <c r="D1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>Cocina</v>
      </c>
      <c r="E14" t="s">
        <v>71</v>
      </c>
      <c r="F14" s="22" t="str">
        <f>IFERROR(VLOOKUP(Table1[[#This Row],[Código]],'Inventario Fisico'!A:D,4,FALSE),"")</f>
        <v>ENTRAÑA X  GRAMOS</v>
      </c>
      <c r="G14" s="28">
        <f>IFERROR(VLOOKUP(Table1[[#This Row],[Código]],'Inventario Fisico'!A:L,12,FALSE),"")</f>
        <v>13000</v>
      </c>
      <c r="H14" s="23">
        <f>IFERROR(VLOOKUP(Table1[[#This Row],[Código]],'Inventario Fisico'!A:O,15,FALSE),"")</f>
        <v>120</v>
      </c>
      <c r="I14" s="24">
        <f>IFERROR(+Table1[[#This Row],[Sistema]]*Table1[[#This Row],[Costo Unitario]],"")</f>
        <v>1560000</v>
      </c>
      <c r="J14" s="30">
        <f>IFERROR(IFERROR(VLOOKUP(E14,'Conteo Fisico'!A:B,2,FALSE),0),"")</f>
        <v>16340</v>
      </c>
      <c r="K14" s="101">
        <f>IFERROR(+Table1[[#This Row],[Fisico]]-Table1[[#This Row],[Sistema]],"")</f>
        <v>3340</v>
      </c>
      <c r="L14" s="5" t="str">
        <f>_xlfn.IFS(Table1[[#This Row],[Diferencia]]&gt;0,"Sobrante",Table1[[#This Row],[Diferencia]]&lt;0,"Faltante",Table1[[#This Row],[Diferencia]]=0,"Ok")</f>
        <v>Sobrante</v>
      </c>
      <c r="M14" s="25" t="s">
        <v>87</v>
      </c>
      <c r="N14" s="13">
        <f>IFERROR(+Table1[[#This Row],[Diferencia]]*Table1[[#This Row],[Costo Unitario]],"")</f>
        <v>400800</v>
      </c>
    </row>
    <row r="15" spans="1:15" ht="15" x14ac:dyDescent="0.25">
      <c r="A15" s="5" t="str">
        <f>IFERROR(LEFT(Table1[[#This Row],[Código]],1),"")</f>
        <v>I</v>
      </c>
      <c r="B15" s="5" t="str">
        <f>IFERROR(RIGHT(Table1[[#This Row],[Código]],2),"")</f>
        <v>29</v>
      </c>
      <c r="C15" s="5" t="str">
        <f>IFERROR(VLOOKUP(A15,Mapa!A:B,2,0),"")</f>
        <v>Inventarios/Insumos</v>
      </c>
      <c r="D1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>Cocina</v>
      </c>
      <c r="E15" t="s">
        <v>72</v>
      </c>
      <c r="F15" s="22" t="str">
        <f>IFERROR(VLOOKUP(Table1[[#This Row],[Código]],'Inventario Fisico'!A:D,4,FALSE),"")</f>
        <v>CHICHARRON X GRAMOS</v>
      </c>
      <c r="G15" s="28">
        <f>IFERROR(VLOOKUP(Table1[[#This Row],[Código]],'Inventario Fisico'!A:L,12,FALSE),"")</f>
        <v>20000</v>
      </c>
      <c r="H15" s="23">
        <f>IFERROR(VLOOKUP(Table1[[#This Row],[Código]],'Inventario Fisico'!A:O,15,FALSE),"")</f>
        <v>23</v>
      </c>
      <c r="I15" s="24">
        <f>IFERROR(+Table1[[#This Row],[Sistema]]*Table1[[#This Row],[Costo Unitario]],"")</f>
        <v>460000</v>
      </c>
      <c r="J15" s="30">
        <f>IFERROR(IFERROR(VLOOKUP(E15,'Conteo Fisico'!A:B,2,FALSE),0),"")</f>
        <v>26080</v>
      </c>
      <c r="K15" s="101">
        <f>IFERROR(+Table1[[#This Row],[Fisico]]-Table1[[#This Row],[Sistema]],"")</f>
        <v>6080</v>
      </c>
      <c r="L15" s="5" t="str">
        <f>_xlfn.IFS(Table1[[#This Row],[Diferencia]]&gt;0,"Sobrante",Table1[[#This Row],[Diferencia]]&lt;0,"Faltante",Table1[[#This Row],[Diferencia]]=0,"Ok")</f>
        <v>Sobrante</v>
      </c>
      <c r="M15" s="25"/>
      <c r="N15" s="13">
        <f>IFERROR(+Table1[[#This Row],[Diferencia]]*Table1[[#This Row],[Costo Unitario]],"")</f>
        <v>139840</v>
      </c>
    </row>
    <row r="16" spans="1:15" ht="15" x14ac:dyDescent="0.25">
      <c r="A16" s="5" t="str">
        <f>IFERROR(LEFT(Table1[[#This Row],[Código]],1),"")</f>
        <v>I</v>
      </c>
      <c r="B16" s="5" t="str">
        <f>IFERROR(RIGHT(Table1[[#This Row],[Código]],2),"")</f>
        <v>34</v>
      </c>
      <c r="C16" s="5" t="str">
        <f>IFERROR(VLOOKUP(A16,Mapa!A:B,2,0),"")</f>
        <v>Inventarios/Insumos</v>
      </c>
      <c r="D1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>Cocina</v>
      </c>
      <c r="E16" t="s">
        <v>73</v>
      </c>
      <c r="F16" s="22" t="str">
        <f>IFERROR(VLOOKUP(Table1[[#This Row],[Código]],'Inventario Fisico'!A:D,4,FALSE),"")</f>
        <v>CEBOLLA BLANCA</v>
      </c>
      <c r="G16" s="28">
        <f>IFERROR(VLOOKUP(Table1[[#This Row],[Código]],'Inventario Fisico'!A:L,12,FALSE),"")</f>
        <v>7000</v>
      </c>
      <c r="H16" s="23">
        <f>IFERROR(VLOOKUP(Table1[[#This Row],[Código]],'Inventario Fisico'!A:O,15,FALSE),"")</f>
        <v>7</v>
      </c>
      <c r="I16" s="24">
        <f>IFERROR(+Table1[[#This Row],[Sistema]]*Table1[[#This Row],[Costo Unitario]],"")</f>
        <v>49000</v>
      </c>
      <c r="J16" s="30">
        <f>IFERROR(IFERROR(VLOOKUP(E16,'Conteo Fisico'!A:B,2,FALSE),0),"")</f>
        <v>7060</v>
      </c>
      <c r="K16" s="101">
        <f>IFERROR(+Table1[[#This Row],[Fisico]]-Table1[[#This Row],[Sistema]],"")</f>
        <v>60</v>
      </c>
      <c r="L16" s="5" t="str">
        <f>_xlfn.IFS(Table1[[#This Row],[Diferencia]]&gt;0,"Sobrante",Table1[[#This Row],[Diferencia]]&lt;0,"Faltante",Table1[[#This Row],[Diferencia]]=0,"Ok")</f>
        <v>Sobrante</v>
      </c>
      <c r="M16" s="25"/>
      <c r="N16" s="13">
        <f>IFERROR(+Table1[[#This Row],[Diferencia]]*Table1[[#This Row],[Costo Unitario]],"")</f>
        <v>420</v>
      </c>
    </row>
    <row r="17" spans="1:14" ht="15" x14ac:dyDescent="0.25">
      <c r="A17" s="5" t="str">
        <f>IFERROR(LEFT(Table1[[#This Row],[Código]],1),"")</f>
        <v>I</v>
      </c>
      <c r="B17" s="5" t="str">
        <f>IFERROR(RIGHT(Table1[[#This Row],[Código]],2),"")</f>
        <v>17</v>
      </c>
      <c r="C17" s="5" t="str">
        <f>IFERROR(VLOOKUP(A17,Mapa!A:B,2,0),"")</f>
        <v>Inventarios/Insumos</v>
      </c>
      <c r="D1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>Cocina</v>
      </c>
      <c r="E17" t="s">
        <v>74</v>
      </c>
      <c r="F17" s="22" t="str">
        <f>IFERROR(VLOOKUP(Table1[[#This Row],[Código]],'Inventario Fisico'!A:D,4,FALSE),"")</f>
        <v>VINAGRE BLANCO</v>
      </c>
      <c r="G17" s="28">
        <f>IFERROR(VLOOKUP(Table1[[#This Row],[Código]],'Inventario Fisico'!A:L,12,FALSE),"")</f>
        <v>10000</v>
      </c>
      <c r="H17" s="23">
        <f>IFERROR(VLOOKUP(Table1[[#This Row],[Código]],'Inventario Fisico'!A:O,15,FALSE),"")</f>
        <v>3</v>
      </c>
      <c r="I17" s="24">
        <f>IFERROR(+Table1[[#This Row],[Sistema]]*Table1[[#This Row],[Costo Unitario]],"")</f>
        <v>30000</v>
      </c>
      <c r="J17" s="30">
        <f>IFERROR(IFERROR(VLOOKUP(E17,'Conteo Fisico'!A:B,2,FALSE),0),"")</f>
        <v>6000</v>
      </c>
      <c r="K17" s="101">
        <f>IFERROR(+Table1[[#This Row],[Fisico]]-Table1[[#This Row],[Sistema]],"")</f>
        <v>-4000</v>
      </c>
      <c r="L17" s="5" t="str">
        <f>_xlfn.IFS(Table1[[#This Row],[Diferencia]]&gt;0,"Sobrante",Table1[[#This Row],[Diferencia]]&lt;0,"Faltante",Table1[[#This Row],[Diferencia]]=0,"Ok")</f>
        <v>Faltante</v>
      </c>
      <c r="M17" s="25"/>
      <c r="N17" s="13">
        <f>IFERROR(+Table1[[#This Row],[Diferencia]]*Table1[[#This Row],[Costo Unitario]],"")</f>
        <v>-12000</v>
      </c>
    </row>
    <row r="18" spans="1:14" ht="15" x14ac:dyDescent="0.25">
      <c r="A18" s="5" t="str">
        <f>IFERROR(LEFT(Table1[[#This Row],[Código]],1),"")</f>
        <v>I</v>
      </c>
      <c r="B18" s="5" t="str">
        <f>IFERROR(RIGHT(Table1[[#This Row],[Código]],2),"")</f>
        <v>14</v>
      </c>
      <c r="C18" s="5" t="str">
        <f>IFERROR(VLOOKUP(A18,Mapa!A:B,2,0),"")</f>
        <v>Inventarios/Insumos</v>
      </c>
      <c r="D1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>Cocina</v>
      </c>
      <c r="E18" t="s">
        <v>75</v>
      </c>
      <c r="F18" s="22" t="str">
        <f>IFERROR(VLOOKUP(Table1[[#This Row],[Código]],'Inventario Fisico'!A:D,4,FALSE),"")</f>
        <v>COSTILLA X GRAMOS</v>
      </c>
      <c r="G18" s="28">
        <f>IFERROR(VLOOKUP(Table1[[#This Row],[Código]],'Inventario Fisico'!A:L,12,FALSE),"")</f>
        <v>5000</v>
      </c>
      <c r="H18" s="23">
        <f>IFERROR(VLOOKUP(Table1[[#This Row],[Código]],'Inventario Fisico'!A:O,15,FALSE),"")</f>
        <v>28</v>
      </c>
      <c r="I18" s="24">
        <f>IFERROR(+Table1[[#This Row],[Sistema]]*Table1[[#This Row],[Costo Unitario]],"")</f>
        <v>140000</v>
      </c>
      <c r="J18" s="30">
        <f>IFERROR(IFERROR(VLOOKUP(E18,'Conteo Fisico'!A:B,2,FALSE),0),"")</f>
        <v>6615</v>
      </c>
      <c r="K18" s="101">
        <f>IFERROR(+Table1[[#This Row],[Fisico]]-Table1[[#This Row],[Sistema]],"")</f>
        <v>1615</v>
      </c>
      <c r="L18" s="5" t="str">
        <f>_xlfn.IFS(Table1[[#This Row],[Diferencia]]&gt;0,"Sobrante",Table1[[#This Row],[Diferencia]]&lt;0,"Faltante",Table1[[#This Row],[Diferencia]]=0,"Ok")</f>
        <v>Sobrante</v>
      </c>
      <c r="M18" s="25"/>
      <c r="N18" s="13">
        <f>IFERROR(+Table1[[#This Row],[Diferencia]]*Table1[[#This Row],[Costo Unitario]],"")</f>
        <v>45220</v>
      </c>
    </row>
    <row r="19" spans="1:14" ht="15" x14ac:dyDescent="0.25">
      <c r="A19" s="5" t="str">
        <f>IFERROR(LEFT(Table1[[#This Row],[Código]],1),"")</f>
        <v>I</v>
      </c>
      <c r="B19" s="5" t="str">
        <f>IFERROR(RIGHT(Table1[[#This Row],[Código]],2),"")</f>
        <v>46</v>
      </c>
      <c r="C19" s="5" t="str">
        <f>IFERROR(VLOOKUP(A19,Mapa!A:B,2,0),"")</f>
        <v>Inventarios/Insumos</v>
      </c>
      <c r="D1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>Cocina</v>
      </c>
      <c r="E19" t="s">
        <v>76</v>
      </c>
      <c r="F19" s="22" t="str">
        <f>IFERROR(VLOOKUP(Table1[[#This Row],[Código]],'Inventario Fisico'!A:D,4,FALSE),"")</f>
        <v>PEPINO COHOMBRO</v>
      </c>
      <c r="G19" s="28">
        <f>IFERROR(VLOOKUP(Table1[[#This Row],[Código]],'Inventario Fisico'!A:L,12,FALSE),"")</f>
        <v>400</v>
      </c>
      <c r="H19" s="23">
        <f>IFERROR(VLOOKUP(Table1[[#This Row],[Código]],'Inventario Fisico'!A:O,15,FALSE),"")</f>
        <v>4</v>
      </c>
      <c r="I19" s="24">
        <f>IFERROR(+Table1[[#This Row],[Sistema]]*Table1[[#This Row],[Costo Unitario]],"")</f>
        <v>1600</v>
      </c>
      <c r="J19" s="30">
        <f>IFERROR(IFERROR(VLOOKUP(E19,'Conteo Fisico'!A:B,2,FALSE),0),"")</f>
        <v>955</v>
      </c>
      <c r="K19" s="101">
        <f>IFERROR(+Table1[[#This Row],[Fisico]]-Table1[[#This Row],[Sistema]],"")</f>
        <v>555</v>
      </c>
      <c r="L19" s="5" t="str">
        <f>_xlfn.IFS(Table1[[#This Row],[Diferencia]]&gt;0,"Sobrante",Table1[[#This Row],[Diferencia]]&lt;0,"Faltante",Table1[[#This Row],[Diferencia]]=0,"Ok")</f>
        <v>Sobrante</v>
      </c>
      <c r="M19" s="25"/>
      <c r="N19" s="13">
        <f>IFERROR(+Table1[[#This Row],[Diferencia]]*Table1[[#This Row],[Costo Unitario]],"")</f>
        <v>2220</v>
      </c>
    </row>
    <row r="20" spans="1:14" ht="15" x14ac:dyDescent="0.25">
      <c r="A20" s="5" t="str">
        <f>IFERROR(LEFT(Table1[[#This Row],[Código]],1),"")</f>
        <v>I</v>
      </c>
      <c r="B20" s="5" t="str">
        <f>IFERROR(RIGHT(Table1[[#This Row],[Código]],2),"")</f>
        <v>20</v>
      </c>
      <c r="C20" s="5" t="str">
        <f>IFERROR(VLOOKUP(A20,Mapa!A:B,2,0),"")</f>
        <v>Inventarios/Insumos</v>
      </c>
      <c r="D2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>Cocina</v>
      </c>
      <c r="E20" t="s">
        <v>77</v>
      </c>
      <c r="F20" s="22" t="str">
        <f>IFERROR(VLOOKUP(Table1[[#This Row],[Código]],'Inventario Fisico'!A:D,4,FALSE),"")</f>
        <v>SAL PARRILLERA X GRAMOS</v>
      </c>
      <c r="G20" s="28">
        <f>IFERROR(VLOOKUP(Table1[[#This Row],[Código]],'Inventario Fisico'!A:L,12,FALSE),"")</f>
        <v>2000</v>
      </c>
      <c r="H20" s="23">
        <f>IFERROR(VLOOKUP(Table1[[#This Row],[Código]],'Inventario Fisico'!A:O,15,FALSE),"")</f>
        <v>29</v>
      </c>
      <c r="I20" s="24">
        <f>IFERROR(+Table1[[#This Row],[Sistema]]*Table1[[#This Row],[Costo Unitario]],"")</f>
        <v>58000</v>
      </c>
      <c r="J20" s="30">
        <f>IFERROR(IFERROR(VLOOKUP(E20,'Conteo Fisico'!A:B,2,FALSE),0),"")</f>
        <v>4540</v>
      </c>
      <c r="K20" s="101">
        <f>IFERROR(+Table1[[#This Row],[Fisico]]-Table1[[#This Row],[Sistema]],"")</f>
        <v>2540</v>
      </c>
      <c r="L20" s="5" t="str">
        <f>_xlfn.IFS(Table1[[#This Row],[Diferencia]]&gt;0,"Sobrante",Table1[[#This Row],[Diferencia]]&lt;0,"Faltante",Table1[[#This Row],[Diferencia]]=0,"Ok")</f>
        <v>Sobrante</v>
      </c>
      <c r="M20" s="25"/>
      <c r="N20" s="13">
        <f>IFERROR(+Table1[[#This Row],[Diferencia]]*Table1[[#This Row],[Costo Unitario]],"")</f>
        <v>73660</v>
      </c>
    </row>
    <row r="21" spans="1:14" ht="15" x14ac:dyDescent="0.25">
      <c r="A21" s="5" t="str">
        <f>IFERROR(LEFT(Table1[[#This Row],[Código]],1),"")</f>
        <v>I</v>
      </c>
      <c r="B21" s="5" t="str">
        <f>IFERROR(RIGHT(Table1[[#This Row],[Código]],2),"")</f>
        <v>25</v>
      </c>
      <c r="C21" s="5" t="str">
        <f>IFERROR(VLOOKUP(A21,Mapa!A:B,2,0),"")</f>
        <v>Inventarios/Insumos</v>
      </c>
      <c r="D2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>Cocina</v>
      </c>
      <c r="E21" t="s">
        <v>78</v>
      </c>
      <c r="F21" s="22" t="str">
        <f>IFERROR(VLOOKUP(Table1[[#This Row],[Código]],'Inventario Fisico'!A:D,4,FALSE),"")</f>
        <v>YUCA X GRAMOS</v>
      </c>
      <c r="G21" s="28">
        <f>IFERROR(VLOOKUP(Table1[[#This Row],[Código]],'Inventario Fisico'!A:L,12,FALSE),"")</f>
        <v>41585</v>
      </c>
      <c r="H21" s="23">
        <f>IFERROR(VLOOKUP(Table1[[#This Row],[Código]],'Inventario Fisico'!A:O,15,FALSE),"")</f>
        <v>7</v>
      </c>
      <c r="I21" s="24">
        <f>IFERROR(+Table1[[#This Row],[Sistema]]*Table1[[#This Row],[Costo Unitario]],"")</f>
        <v>291095</v>
      </c>
      <c r="J21" s="30">
        <f>IFERROR(IFERROR(VLOOKUP(E21,'Conteo Fisico'!A:B,2,FALSE),0),"")</f>
        <v>41585</v>
      </c>
      <c r="K21" s="101">
        <f>IFERROR(+Table1[[#This Row],[Fisico]]-Table1[[#This Row],[Sistema]],"")</f>
        <v>0</v>
      </c>
      <c r="L21" s="94" t="str">
        <f>_xlfn.IFS(Table1[[#This Row],[Diferencia]]&gt;0,"Sobrante",Table1[[#This Row],[Diferencia]]&lt;0,"Faltante",Table1[[#This Row],[Diferencia]]=0,"Ok")</f>
        <v>Ok</v>
      </c>
      <c r="M21" s="25"/>
      <c r="N21" s="13">
        <f>IFERROR(+Table1[[#This Row],[Diferencia]]*Table1[[#This Row],[Costo Unitario]],"")</f>
        <v>0</v>
      </c>
    </row>
    <row r="22" spans="1:14" ht="15" x14ac:dyDescent="0.25">
      <c r="A22" s="5" t="str">
        <f>IFERROR(LEFT(Table1[[#This Row],[Código]],1),"")</f>
        <v>I</v>
      </c>
      <c r="B22" s="5" t="str">
        <f>IFERROR(RIGHT(Table1[[#This Row],[Código]],2),"")</f>
        <v>56</v>
      </c>
      <c r="C22" s="5" t="str">
        <f>IFERROR(VLOOKUP(A22,Mapa!A:B,2,0),"")</f>
        <v>Inventarios/Insumos</v>
      </c>
      <c r="D2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>Cocina</v>
      </c>
      <c r="E22" t="s">
        <v>88</v>
      </c>
      <c r="F22" s="22" t="str">
        <f>IFERROR(VLOOKUP(Table1[[#This Row],[Código]],'Inventario Fisico'!A:D,4,FALSE),"")</f>
        <v>CEBOLLA PUERRO X GRAMOS</v>
      </c>
      <c r="G22" s="28">
        <f>IFERROR(VLOOKUP(Table1[[#This Row],[Código]],'Inventario Fisico'!A:L,12,FALSE),"")</f>
        <v>2000</v>
      </c>
      <c r="H22" s="23">
        <f>IFERROR(VLOOKUP(Table1[[#This Row],[Código]],'Inventario Fisico'!A:O,15,FALSE),"")</f>
        <v>9</v>
      </c>
      <c r="I22" s="24">
        <f>IFERROR(+Table1[[#This Row],[Sistema]]*Table1[[#This Row],[Costo Unitario]],"")</f>
        <v>18000</v>
      </c>
      <c r="J22" s="30">
        <f>IFERROR(IFERROR(VLOOKUP(E22,'Conteo Fisico'!A:B,2,FALSE),0),"")</f>
        <v>3480</v>
      </c>
      <c r="K22" s="101">
        <f>IFERROR(+Table1[[#This Row],[Fisico]]-Table1[[#This Row],[Sistema]],"")</f>
        <v>1480</v>
      </c>
      <c r="L22" s="5" t="str">
        <f>_xlfn.IFS(Table1[[#This Row],[Diferencia]]&gt;0,"Sobrante",Table1[[#This Row],[Diferencia]]&lt;0,"Faltante",Table1[[#This Row],[Diferencia]]=0,"Ok")</f>
        <v>Sobrante</v>
      </c>
      <c r="M22" s="25"/>
      <c r="N22" s="13">
        <f>IFERROR(+Table1[[#This Row],[Diferencia]]*Table1[[#This Row],[Costo Unitario]],"")</f>
        <v>13320</v>
      </c>
    </row>
    <row r="23" spans="1:14" ht="15" x14ac:dyDescent="0.25">
      <c r="A23" s="5" t="str">
        <f>IFERROR(LEFT(Table1[[#This Row],[Código]],1),"")</f>
        <v/>
      </c>
      <c r="B23" s="5" t="str">
        <f>IFERROR(RIGHT(Table1[[#This Row],[Código]],2),"")</f>
        <v/>
      </c>
      <c r="C23" s="5" t="str">
        <f>IFERROR(VLOOKUP(A23,Mapa!A:B,2,0),"")</f>
        <v/>
      </c>
      <c r="D2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3"/>
      <c r="F23" s="22" t="str">
        <f>IFERROR(VLOOKUP(Table1[[#This Row],[Código]],'Inventario Fisico'!A:D,4,FALSE),"")</f>
        <v/>
      </c>
      <c r="G23" s="28" t="str">
        <f>IFERROR(VLOOKUP(Table1[[#This Row],[Código]],'Inventario Fisico'!A:L,12,FALSE),"")</f>
        <v/>
      </c>
      <c r="H23" s="23" t="str">
        <f>IFERROR(VLOOKUP(Table1[[#This Row],[Código]],'Inventario Fisico'!A:O,15,FALSE),"")</f>
        <v/>
      </c>
      <c r="I23" s="24" t="str">
        <f>IFERROR(+Table1[[#This Row],[Sistema]]*Table1[[#This Row],[Costo Unitario]],"")</f>
        <v/>
      </c>
      <c r="J23" s="30">
        <f>IFERROR(IFERROR(VLOOKUP(E23,'Conteo Fisico'!A:B,2,FALSE),0),"")</f>
        <v>0</v>
      </c>
      <c r="K23" s="101" t="str">
        <f>IFERROR(+Table1[[#This Row],[Fisico]]-Table1[[#This Row],[Sistema]],"")</f>
        <v/>
      </c>
      <c r="L23" s="5" t="str">
        <f>_xlfn.IFS(Table1[[#This Row],[Diferencia]]&gt;0,"Sobrante",Table1[[#This Row],[Diferencia]]&lt;0,"Faltante",Table1[[#This Row],[Diferencia]]=0,"Ok")</f>
        <v>Sobrante</v>
      </c>
      <c r="M23" s="25"/>
      <c r="N23" s="13" t="str">
        <f>IFERROR(+Table1[[#This Row],[Diferencia]]*Table1[[#This Row],[Costo Unitario]],"")</f>
        <v/>
      </c>
    </row>
    <row r="24" spans="1:14" ht="15" x14ac:dyDescent="0.25">
      <c r="A24" s="5" t="str">
        <f>IFERROR(LEFT(Table1[[#This Row],[Código]],1),"")</f>
        <v/>
      </c>
      <c r="B24" s="5" t="str">
        <f>IFERROR(RIGHT(Table1[[#This Row],[Código]],2),"")</f>
        <v/>
      </c>
      <c r="C24" s="5" t="str">
        <f>IFERROR(VLOOKUP(A24,Mapa!A:B,2,0),"")</f>
        <v/>
      </c>
      <c r="D2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4"/>
      <c r="F24" s="22" t="str">
        <f>IFERROR(VLOOKUP(Table1[[#This Row],[Código]],'Inventario Fisico'!A:D,4,FALSE),"")</f>
        <v/>
      </c>
      <c r="G24" s="28" t="str">
        <f>IFERROR(VLOOKUP(Table1[[#This Row],[Código]],'Inventario Fisico'!A:L,12,FALSE),"")</f>
        <v/>
      </c>
      <c r="H24" s="23" t="str">
        <f>IFERROR(VLOOKUP(Table1[[#This Row],[Código]],'Inventario Fisico'!A:O,15,FALSE),"")</f>
        <v/>
      </c>
      <c r="I24" s="24" t="str">
        <f>IFERROR(+Table1[[#This Row],[Sistema]]*Table1[[#This Row],[Costo Unitario]],"")</f>
        <v/>
      </c>
      <c r="J24" s="30">
        <f>IFERROR(IFERROR(VLOOKUP(E24,'Conteo Fisico'!A:B,2,FALSE),0),"")</f>
        <v>0</v>
      </c>
      <c r="K24" s="101" t="str">
        <f>IFERROR(+Table1[[#This Row],[Fisico]]-Table1[[#This Row],[Sistema]],"")</f>
        <v/>
      </c>
      <c r="L24" s="5" t="str">
        <f>_xlfn.IFS(Table1[[#This Row],[Diferencia]]&gt;0,"Sobrante",Table1[[#This Row],[Diferencia]]&lt;0,"Faltante",Table1[[#This Row],[Diferencia]]=0,"Ok")</f>
        <v>Sobrante</v>
      </c>
      <c r="M24" s="25"/>
      <c r="N24" s="13" t="str">
        <f>IFERROR(+Table1[[#This Row],[Diferencia]]*Table1[[#This Row],[Costo Unitario]],"")</f>
        <v/>
      </c>
    </row>
    <row r="25" spans="1:14" ht="15" x14ac:dyDescent="0.25">
      <c r="A25" s="5" t="str">
        <f>IFERROR(LEFT(Table1[[#This Row],[Código]],1),"")</f>
        <v/>
      </c>
      <c r="B25" s="5" t="str">
        <f>IFERROR(RIGHT(Table1[[#This Row],[Código]],2),"")</f>
        <v/>
      </c>
      <c r="C25" s="5" t="str">
        <f>IFERROR(VLOOKUP(A25,Mapa!A:B,2,0),"")</f>
        <v/>
      </c>
      <c r="D2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5"/>
      <c r="F25" s="22" t="str">
        <f>IFERROR(VLOOKUP(Table1[[#This Row],[Código]],'Inventario Fisico'!A:D,4,FALSE),"")</f>
        <v/>
      </c>
      <c r="G25" s="28" t="str">
        <f>IFERROR(VLOOKUP(Table1[[#This Row],[Código]],'Inventario Fisico'!A:L,12,FALSE),"")</f>
        <v/>
      </c>
      <c r="H25" s="23" t="str">
        <f>IFERROR(VLOOKUP(Table1[[#This Row],[Código]],'Inventario Fisico'!A:O,15,FALSE),"")</f>
        <v/>
      </c>
      <c r="I25" s="24" t="str">
        <f>IFERROR(+Table1[[#This Row],[Sistema]]*Table1[[#This Row],[Costo Unitario]],"")</f>
        <v/>
      </c>
      <c r="J25" s="30">
        <f>IFERROR(IFERROR(VLOOKUP(E25,'Conteo Fisico'!A:B,2,FALSE),0),"")</f>
        <v>0</v>
      </c>
      <c r="K25" s="101" t="str">
        <f>IFERROR(+Table1[[#This Row],[Fisico]]-Table1[[#This Row],[Sistema]],"")</f>
        <v/>
      </c>
      <c r="L25" s="5" t="str">
        <f>_xlfn.IFS(Table1[[#This Row],[Diferencia]]&gt;0,"Sobrante",Table1[[#This Row],[Diferencia]]&lt;0,"Faltante",Table1[[#This Row],[Diferencia]]=0,"Ok")</f>
        <v>Sobrante</v>
      </c>
      <c r="M25" s="25"/>
      <c r="N25" s="13" t="str">
        <f>IFERROR(+Table1[[#This Row],[Diferencia]]*Table1[[#This Row],[Costo Unitario]],"")</f>
        <v/>
      </c>
    </row>
    <row r="26" spans="1:14" ht="15" x14ac:dyDescent="0.25">
      <c r="A26" s="5" t="str">
        <f>IFERROR(LEFT(Table1[[#This Row],[Código]],1),"")</f>
        <v/>
      </c>
      <c r="B26" s="5" t="str">
        <f>IFERROR(RIGHT(Table1[[#This Row],[Código]],2),"")</f>
        <v/>
      </c>
      <c r="C26" s="5" t="str">
        <f>IFERROR(VLOOKUP(A26,Mapa!A:B,2,0),"")</f>
        <v/>
      </c>
      <c r="D2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6"/>
      <c r="F26" s="22" t="str">
        <f>IFERROR(VLOOKUP(Table1[[#This Row],[Código]],'Inventario Fisico'!A:D,4,FALSE),"")</f>
        <v/>
      </c>
      <c r="G26" s="28" t="str">
        <f>IFERROR(VLOOKUP(Table1[[#This Row],[Código]],'Inventario Fisico'!A:L,12,FALSE),"")</f>
        <v/>
      </c>
      <c r="H26" s="23" t="str">
        <f>IFERROR(VLOOKUP(Table1[[#This Row],[Código]],'Inventario Fisico'!A:O,15,FALSE),"")</f>
        <v/>
      </c>
      <c r="I26" s="24" t="str">
        <f>IFERROR(+Table1[[#This Row],[Sistema]]*Table1[[#This Row],[Costo Unitario]],"")</f>
        <v/>
      </c>
      <c r="J26" s="30">
        <f>IFERROR(IFERROR(VLOOKUP(E26,'Conteo Fisico'!A:B,2,FALSE),0),"")</f>
        <v>0</v>
      </c>
      <c r="K26" s="101" t="str">
        <f>IFERROR(+Table1[[#This Row],[Fisico]]-Table1[[#This Row],[Sistema]],"")</f>
        <v/>
      </c>
      <c r="L26" s="5" t="str">
        <f>_xlfn.IFS(Table1[[#This Row],[Diferencia]]&gt;0,"Sobrante",Table1[[#This Row],[Diferencia]]&lt;0,"Faltante",Table1[[#This Row],[Diferencia]]=0,"Ok")</f>
        <v>Sobrante</v>
      </c>
      <c r="M26" s="25"/>
      <c r="N26" s="13" t="str">
        <f>IFERROR(+Table1[[#This Row],[Diferencia]]*Table1[[#This Row],[Costo Unitario]],"")</f>
        <v/>
      </c>
    </row>
    <row r="27" spans="1:14" ht="15" x14ac:dyDescent="0.25">
      <c r="A27" s="5" t="str">
        <f>IFERROR(LEFT(Table1[[#This Row],[Código]],1),"")</f>
        <v/>
      </c>
      <c r="B27" s="5" t="str">
        <f>IFERROR(RIGHT(Table1[[#This Row],[Código]],2),"")</f>
        <v/>
      </c>
      <c r="C27" s="5" t="str">
        <f>IFERROR(VLOOKUP(A27,Mapa!A:B,2,0),"")</f>
        <v/>
      </c>
      <c r="D2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7"/>
      <c r="F27" s="22" t="str">
        <f>IFERROR(VLOOKUP(Table1[[#This Row],[Código]],'Inventario Fisico'!A:D,4,FALSE),"")</f>
        <v/>
      </c>
      <c r="G27" s="28" t="str">
        <f>IFERROR(VLOOKUP(Table1[[#This Row],[Código]],'Inventario Fisico'!A:L,12,FALSE),"")</f>
        <v/>
      </c>
      <c r="H27" s="23" t="str">
        <f>IFERROR(VLOOKUP(Table1[[#This Row],[Código]],'Inventario Fisico'!A:O,15,FALSE),"")</f>
        <v/>
      </c>
      <c r="I27" s="24" t="str">
        <f>IFERROR(+Table1[[#This Row],[Sistema]]*Table1[[#This Row],[Costo Unitario]],"")</f>
        <v/>
      </c>
      <c r="J27" s="30">
        <f>IFERROR(IFERROR(VLOOKUP(E27,'Conteo Fisico'!A:B,2,FALSE),0),"")</f>
        <v>0</v>
      </c>
      <c r="K27" s="101" t="str">
        <f>IFERROR(+Table1[[#This Row],[Fisico]]-Table1[[#This Row],[Sistema]],"")</f>
        <v/>
      </c>
      <c r="L27" s="5" t="str">
        <f>_xlfn.IFS(Table1[[#This Row],[Diferencia]]&gt;0,"Sobrante",Table1[[#This Row],[Diferencia]]&lt;0,"Faltante",Table1[[#This Row],[Diferencia]]=0,"Ok")</f>
        <v>Sobrante</v>
      </c>
      <c r="M27" s="25"/>
      <c r="N27" s="13" t="str">
        <f>IFERROR(+Table1[[#This Row],[Diferencia]]*Table1[[#This Row],[Costo Unitario]],"")</f>
        <v/>
      </c>
    </row>
    <row r="28" spans="1:14" ht="15" x14ac:dyDescent="0.25">
      <c r="A28" s="5" t="str">
        <f>IFERROR(LEFT(Table1[[#This Row],[Código]],1),"")</f>
        <v/>
      </c>
      <c r="B28" s="5" t="str">
        <f>IFERROR(RIGHT(Table1[[#This Row],[Código]],2),"")</f>
        <v/>
      </c>
      <c r="C28" s="5" t="str">
        <f>IFERROR(VLOOKUP(A28,Mapa!A:B,2,0),"")</f>
        <v/>
      </c>
      <c r="D2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8"/>
      <c r="F28" s="22" t="str">
        <f>IFERROR(VLOOKUP(Table1[[#This Row],[Código]],'Inventario Fisico'!A:D,4,FALSE),"")</f>
        <v/>
      </c>
      <c r="G28" s="28" t="str">
        <f>IFERROR(VLOOKUP(Table1[[#This Row],[Código]],'Inventario Fisico'!A:L,12,FALSE),"")</f>
        <v/>
      </c>
      <c r="H28" s="23" t="str">
        <f>IFERROR(VLOOKUP(Table1[[#This Row],[Código]],'Inventario Fisico'!A:O,15,FALSE),"")</f>
        <v/>
      </c>
      <c r="I28" s="24" t="str">
        <f>IFERROR(+Table1[[#This Row],[Sistema]]*Table1[[#This Row],[Costo Unitario]],"")</f>
        <v/>
      </c>
      <c r="J28" s="30">
        <f>IFERROR(IFERROR(VLOOKUP(E28,'Conteo Fisico'!A:B,2,FALSE),0),"")</f>
        <v>0</v>
      </c>
      <c r="K28" s="101" t="str">
        <f>IFERROR(+Table1[[#This Row],[Fisico]]-Table1[[#This Row],[Sistema]],"")</f>
        <v/>
      </c>
      <c r="L28" s="5" t="str">
        <f>_xlfn.IFS(Table1[[#This Row],[Diferencia]]&gt;0,"Sobrante",Table1[[#This Row],[Diferencia]]&lt;0,"Faltante",Table1[[#This Row],[Diferencia]]=0,"Ok")</f>
        <v>Sobrante</v>
      </c>
      <c r="M28" s="25"/>
      <c r="N28" s="13" t="str">
        <f>IFERROR(+Table1[[#This Row],[Diferencia]]*Table1[[#This Row],[Costo Unitario]],"")</f>
        <v/>
      </c>
    </row>
    <row r="29" spans="1:14" ht="15" x14ac:dyDescent="0.25">
      <c r="A29" s="5" t="str">
        <f>IFERROR(LEFT(Table1[[#This Row],[Código]],1),"")</f>
        <v/>
      </c>
      <c r="B29" s="5" t="str">
        <f>IFERROR(RIGHT(Table1[[#This Row],[Código]],2),"")</f>
        <v/>
      </c>
      <c r="C29" s="5" t="str">
        <f>IFERROR(VLOOKUP(A29,Mapa!A:B,2,0),"")</f>
        <v/>
      </c>
      <c r="D2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9"/>
      <c r="F29" s="22" t="str">
        <f>IFERROR(VLOOKUP(Table1[[#This Row],[Código]],'Inventario Fisico'!A:D,4,FALSE),"")</f>
        <v/>
      </c>
      <c r="G29" s="28" t="str">
        <f>IFERROR(VLOOKUP(Table1[[#This Row],[Código]],'Inventario Fisico'!A:L,12,FALSE),"")</f>
        <v/>
      </c>
      <c r="H29" s="23" t="str">
        <f>IFERROR(VLOOKUP(Table1[[#This Row],[Código]],'Inventario Fisico'!A:O,15,FALSE),"")</f>
        <v/>
      </c>
      <c r="I29" s="24" t="str">
        <f>IFERROR(+Table1[[#This Row],[Sistema]]*Table1[[#This Row],[Costo Unitario]],"")</f>
        <v/>
      </c>
      <c r="J29" s="30">
        <f>IFERROR(IFERROR(VLOOKUP(E29,'Conteo Fisico'!A:B,2,FALSE),0),"")</f>
        <v>0</v>
      </c>
      <c r="K29" s="101" t="str">
        <f>IFERROR(+Table1[[#This Row],[Fisico]]-Table1[[#This Row],[Sistema]],"")</f>
        <v/>
      </c>
      <c r="L29" s="5" t="str">
        <f>_xlfn.IFS(Table1[[#This Row],[Diferencia]]&gt;0,"Sobrante",Table1[[#This Row],[Diferencia]]&lt;0,"Faltante",Table1[[#This Row],[Diferencia]]=0,"Ok")</f>
        <v>Sobrante</v>
      </c>
      <c r="M29" s="25"/>
      <c r="N29" s="13" t="str">
        <f>IFERROR(+Table1[[#This Row],[Diferencia]]*Table1[[#This Row],[Costo Unitario]],"")</f>
        <v/>
      </c>
    </row>
    <row r="30" spans="1:14" ht="15" x14ac:dyDescent="0.25">
      <c r="A30" s="5" t="str">
        <f>IFERROR(LEFT(Table1[[#This Row],[Código]],1),"")</f>
        <v/>
      </c>
      <c r="B30" s="5" t="str">
        <f>IFERROR(RIGHT(Table1[[#This Row],[Código]],2),"")</f>
        <v/>
      </c>
      <c r="C30" s="5" t="str">
        <f>IFERROR(VLOOKUP(A30,Mapa!A:B,2,0),"")</f>
        <v/>
      </c>
      <c r="D3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0"/>
      <c r="F30" s="22" t="str">
        <f>IFERROR(VLOOKUP(Table1[[#This Row],[Código]],'Inventario Fisico'!A:D,4,FALSE),"")</f>
        <v/>
      </c>
      <c r="G30" s="28" t="str">
        <f>IFERROR(VLOOKUP(Table1[[#This Row],[Código]],'Inventario Fisico'!A:L,12,FALSE),"")</f>
        <v/>
      </c>
      <c r="H30" s="23" t="str">
        <f>IFERROR(VLOOKUP(Table1[[#This Row],[Código]],'Inventario Fisico'!A:O,15,FALSE),"")</f>
        <v/>
      </c>
      <c r="I30" s="24" t="str">
        <f>IFERROR(+Table1[[#This Row],[Sistema]]*Table1[[#This Row],[Costo Unitario]],"")</f>
        <v/>
      </c>
      <c r="J30" s="30">
        <f>IFERROR(IFERROR(VLOOKUP(E30,'Conteo Fisico'!A:B,2,FALSE),0),"")</f>
        <v>0</v>
      </c>
      <c r="K30" s="101" t="str">
        <f>IFERROR(+Table1[[#This Row],[Fisico]]-Table1[[#This Row],[Sistema]],"")</f>
        <v/>
      </c>
      <c r="L30" s="5" t="str">
        <f>_xlfn.IFS(Table1[[#This Row],[Diferencia]]&gt;0,"Sobrante",Table1[[#This Row],[Diferencia]]&lt;0,"Faltante",Table1[[#This Row],[Diferencia]]=0,"Ok")</f>
        <v>Sobrante</v>
      </c>
      <c r="M30" s="25"/>
      <c r="N30" s="13" t="str">
        <f>IFERROR(+Table1[[#This Row],[Diferencia]]*Table1[[#This Row],[Costo Unitario]],"")</f>
        <v/>
      </c>
    </row>
    <row r="31" spans="1:14" ht="15" x14ac:dyDescent="0.25">
      <c r="A31" s="5" t="str">
        <f>IFERROR(LEFT(Table1[[#This Row],[Código]],1),"")</f>
        <v/>
      </c>
      <c r="B31" s="5" t="str">
        <f>IFERROR(RIGHT(Table1[[#This Row],[Código]],2),"")</f>
        <v/>
      </c>
      <c r="C31" s="5" t="str">
        <f>IFERROR(VLOOKUP(A31,Mapa!A:B,2,0),"")</f>
        <v/>
      </c>
      <c r="D3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1"/>
      <c r="F31" s="22" t="str">
        <f>IFERROR(VLOOKUP(Table1[[#This Row],[Código]],'Inventario Fisico'!A:D,4,FALSE),"")</f>
        <v/>
      </c>
      <c r="G31" s="28" t="str">
        <f>IFERROR(VLOOKUP(Table1[[#This Row],[Código]],'Inventario Fisico'!A:L,12,FALSE),"")</f>
        <v/>
      </c>
      <c r="H31" s="23" t="str">
        <f>IFERROR(VLOOKUP(Table1[[#This Row],[Código]],'Inventario Fisico'!A:O,15,FALSE),"")</f>
        <v/>
      </c>
      <c r="I31" s="24" t="str">
        <f>IFERROR(+Table1[[#This Row],[Sistema]]*Table1[[#This Row],[Costo Unitario]],"")</f>
        <v/>
      </c>
      <c r="J31" s="30">
        <f>IFERROR(IFERROR(VLOOKUP(E31,'Conteo Fisico'!A:B,2,FALSE),0),"")</f>
        <v>0</v>
      </c>
      <c r="K31" s="101" t="str">
        <f>IFERROR(+Table1[[#This Row],[Fisico]]-Table1[[#This Row],[Sistema]],"")</f>
        <v/>
      </c>
      <c r="L31" s="5" t="str">
        <f>_xlfn.IFS(Table1[[#This Row],[Diferencia]]&gt;0,"Sobrante",Table1[[#This Row],[Diferencia]]&lt;0,"Faltante",Table1[[#This Row],[Diferencia]]=0,"Ok")</f>
        <v>Sobrante</v>
      </c>
      <c r="M31" s="25"/>
      <c r="N31" s="13" t="str">
        <f>IFERROR(+Table1[[#This Row],[Diferencia]]*Table1[[#This Row],[Costo Unitario]],"")</f>
        <v/>
      </c>
    </row>
    <row r="32" spans="1:14" ht="15" x14ac:dyDescent="0.25">
      <c r="A32" s="5" t="str">
        <f>IFERROR(LEFT(Table1[[#This Row],[Código]],1),"")</f>
        <v/>
      </c>
      <c r="B32" s="5" t="str">
        <f>IFERROR(RIGHT(Table1[[#This Row],[Código]],2),"")</f>
        <v/>
      </c>
      <c r="C32" s="5" t="str">
        <f>IFERROR(VLOOKUP(A32,Mapa!A:B,2,0),"")</f>
        <v/>
      </c>
      <c r="D3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2"/>
      <c r="F32" s="22" t="str">
        <f>IFERROR(VLOOKUP(Table1[[#This Row],[Código]],'Inventario Fisico'!A:D,4,FALSE),"")</f>
        <v/>
      </c>
      <c r="G32" s="28" t="str">
        <f>IFERROR(VLOOKUP(Table1[[#This Row],[Código]],'Inventario Fisico'!A:L,12,FALSE),"")</f>
        <v/>
      </c>
      <c r="H32" s="23" t="str">
        <f>IFERROR(VLOOKUP(Table1[[#This Row],[Código]],'Inventario Fisico'!A:O,15,FALSE),"")</f>
        <v/>
      </c>
      <c r="I32" s="24" t="str">
        <f>IFERROR(+Table1[[#This Row],[Sistema]]*Table1[[#This Row],[Costo Unitario]],"")</f>
        <v/>
      </c>
      <c r="J32" s="30">
        <f>IFERROR(IFERROR(VLOOKUP(E32,'Conteo Fisico'!A:B,2,FALSE),0),"")</f>
        <v>0</v>
      </c>
      <c r="K32" s="101" t="str">
        <f>IFERROR(+Table1[[#This Row],[Fisico]]-Table1[[#This Row],[Sistema]],"")</f>
        <v/>
      </c>
      <c r="L32" s="5" t="str">
        <f>_xlfn.IFS(Table1[[#This Row],[Diferencia]]&gt;0,"Sobrante",Table1[[#This Row],[Diferencia]]&lt;0,"Faltante",Table1[[#This Row],[Diferencia]]=0,"Ok")</f>
        <v>Sobrante</v>
      </c>
      <c r="M32" s="25"/>
      <c r="N32" s="13" t="str">
        <f>IFERROR(+Table1[[#This Row],[Diferencia]]*Table1[[#This Row],[Costo Unitario]],"")</f>
        <v/>
      </c>
    </row>
    <row r="33" spans="1:14" ht="15" x14ac:dyDescent="0.25">
      <c r="A33" s="5" t="str">
        <f>IFERROR(LEFT(Table1[[#This Row],[Código]],1),"")</f>
        <v/>
      </c>
      <c r="B33" s="5" t="str">
        <f>IFERROR(RIGHT(Table1[[#This Row],[Código]],2),"")</f>
        <v/>
      </c>
      <c r="C33" s="5" t="str">
        <f>IFERROR(VLOOKUP(A33,Mapa!A:B,2,0),"")</f>
        <v/>
      </c>
      <c r="D3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3"/>
      <c r="F33" s="22" t="str">
        <f>IFERROR(VLOOKUP(Table1[[#This Row],[Código]],'Inventario Fisico'!A:D,4,FALSE),"")</f>
        <v/>
      </c>
      <c r="G33" s="28" t="str">
        <f>IFERROR(VLOOKUP(Table1[[#This Row],[Código]],'Inventario Fisico'!A:L,12,FALSE),"")</f>
        <v/>
      </c>
      <c r="H33" s="23" t="str">
        <f>IFERROR(VLOOKUP(Table1[[#This Row],[Código]],'Inventario Fisico'!A:O,15,FALSE),"")</f>
        <v/>
      </c>
      <c r="I33" s="24" t="str">
        <f>IFERROR(+Table1[[#This Row],[Sistema]]*Table1[[#This Row],[Costo Unitario]],"")</f>
        <v/>
      </c>
      <c r="J33" s="30">
        <f>IFERROR(IFERROR(VLOOKUP(E33,'Conteo Fisico'!A:B,2,FALSE),0),"")</f>
        <v>0</v>
      </c>
      <c r="K33" s="101" t="str">
        <f>IFERROR(+Table1[[#This Row],[Fisico]]-Table1[[#This Row],[Sistema]],"")</f>
        <v/>
      </c>
      <c r="L33" s="5" t="str">
        <f>_xlfn.IFS(Table1[[#This Row],[Diferencia]]&gt;0,"Sobrante",Table1[[#This Row],[Diferencia]]&lt;0,"Faltante",Table1[[#This Row],[Diferencia]]=0,"Ok")</f>
        <v>Sobrante</v>
      </c>
      <c r="M33" s="25"/>
      <c r="N33" s="13" t="str">
        <f>IFERROR(+Table1[[#This Row],[Diferencia]]*Table1[[#This Row],[Costo Unitario]],"")</f>
        <v/>
      </c>
    </row>
    <row r="34" spans="1:14" ht="15" x14ac:dyDescent="0.25">
      <c r="A34" s="5" t="str">
        <f>IFERROR(LEFT(Table1[[#This Row],[Código]],1),"")</f>
        <v/>
      </c>
      <c r="B34" s="5" t="str">
        <f>IFERROR(RIGHT(Table1[[#This Row],[Código]],2),"")</f>
        <v/>
      </c>
      <c r="C34" s="5" t="str">
        <f>IFERROR(VLOOKUP(A34,Mapa!A:B,2,0),"")</f>
        <v/>
      </c>
      <c r="D3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4"/>
      <c r="F34" s="22" t="str">
        <f>IFERROR(VLOOKUP(Table1[[#This Row],[Código]],'Inventario Fisico'!A:D,4,FALSE),"")</f>
        <v/>
      </c>
      <c r="G34" s="28" t="str">
        <f>IFERROR(VLOOKUP(Table1[[#This Row],[Código]],'Inventario Fisico'!A:L,12,FALSE),"")</f>
        <v/>
      </c>
      <c r="H34" s="23" t="str">
        <f>IFERROR(VLOOKUP(Table1[[#This Row],[Código]],'Inventario Fisico'!A:O,15,FALSE),"")</f>
        <v/>
      </c>
      <c r="I34" s="24" t="str">
        <f>IFERROR(+Table1[[#This Row],[Sistema]]*Table1[[#This Row],[Costo Unitario]],"")</f>
        <v/>
      </c>
      <c r="J34" s="30">
        <f>IFERROR(IFERROR(VLOOKUP(E34,'Conteo Fisico'!A:B,2,FALSE),0),"")</f>
        <v>0</v>
      </c>
      <c r="K34" s="101" t="str">
        <f>IFERROR(+Table1[[#This Row],[Fisico]]-Table1[[#This Row],[Sistema]],"")</f>
        <v/>
      </c>
      <c r="L34" s="5" t="str">
        <f>_xlfn.IFS(Table1[[#This Row],[Diferencia]]&gt;0,"Sobrante",Table1[[#This Row],[Diferencia]]&lt;0,"Faltante",Table1[[#This Row],[Diferencia]]=0,"Ok")</f>
        <v>Sobrante</v>
      </c>
      <c r="M34" s="25"/>
      <c r="N34" s="13" t="str">
        <f>IFERROR(+Table1[[#This Row],[Diferencia]]*Table1[[#This Row],[Costo Unitario]],"")</f>
        <v/>
      </c>
    </row>
    <row r="35" spans="1:14" ht="15" x14ac:dyDescent="0.25">
      <c r="A35" s="5" t="str">
        <f>IFERROR(LEFT(Table1[[#This Row],[Código]],1),"")</f>
        <v/>
      </c>
      <c r="B35" s="5" t="str">
        <f>IFERROR(RIGHT(Table1[[#This Row],[Código]],2),"")</f>
        <v/>
      </c>
      <c r="C35" s="5" t="str">
        <f>IFERROR(VLOOKUP(A35,Mapa!A:B,2,0),"")</f>
        <v/>
      </c>
      <c r="D3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5"/>
      <c r="F35" s="22" t="str">
        <f>IFERROR(VLOOKUP(Table1[[#This Row],[Código]],'Inventario Fisico'!A:D,4,FALSE),"")</f>
        <v/>
      </c>
      <c r="G35" s="28" t="str">
        <f>IFERROR(VLOOKUP(Table1[[#This Row],[Código]],'Inventario Fisico'!A:L,12,FALSE),"")</f>
        <v/>
      </c>
      <c r="H35" s="23" t="str">
        <f>IFERROR(VLOOKUP(Table1[[#This Row],[Código]],'Inventario Fisico'!A:O,15,FALSE),"")</f>
        <v/>
      </c>
      <c r="I35" s="24" t="str">
        <f>IFERROR(+Table1[[#This Row],[Sistema]]*Table1[[#This Row],[Costo Unitario]],"")</f>
        <v/>
      </c>
      <c r="J35" s="30">
        <f>IFERROR(IFERROR(VLOOKUP(E35,'Conteo Fisico'!A:B,2,FALSE),0),"")</f>
        <v>0</v>
      </c>
      <c r="K35" s="101" t="str">
        <f>IFERROR(+Table1[[#This Row],[Fisico]]-Table1[[#This Row],[Sistema]],"")</f>
        <v/>
      </c>
      <c r="L35" s="5" t="str">
        <f>_xlfn.IFS(Table1[[#This Row],[Diferencia]]&gt;0,"Sobrante",Table1[[#This Row],[Diferencia]]&lt;0,"Faltante",Table1[[#This Row],[Diferencia]]=0,"Ok")</f>
        <v>Sobrante</v>
      </c>
      <c r="M35" s="25"/>
      <c r="N35" s="13" t="str">
        <f>IFERROR(+Table1[[#This Row],[Diferencia]]*Table1[[#This Row],[Costo Unitario]],"")</f>
        <v/>
      </c>
    </row>
    <row r="36" spans="1:14" ht="15" x14ac:dyDescent="0.25">
      <c r="A36" s="5" t="str">
        <f>IFERROR(LEFT(Table1[[#This Row],[Código]],1),"")</f>
        <v/>
      </c>
      <c r="B36" s="5" t="str">
        <f>IFERROR(RIGHT(Table1[[#This Row],[Código]],2),"")</f>
        <v/>
      </c>
      <c r="C36" s="5" t="str">
        <f>IFERROR(VLOOKUP(A36,Mapa!A:B,2,0),"")</f>
        <v/>
      </c>
      <c r="D3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6"/>
      <c r="F36" s="22" t="str">
        <f>IFERROR(VLOOKUP(Table1[[#This Row],[Código]],'Inventario Fisico'!A:D,4,FALSE),"")</f>
        <v/>
      </c>
      <c r="G36" s="28" t="str">
        <f>IFERROR(VLOOKUP(Table1[[#This Row],[Código]],'Inventario Fisico'!A:L,12,FALSE),"")</f>
        <v/>
      </c>
      <c r="H36" s="23" t="str">
        <f>IFERROR(VLOOKUP(Table1[[#This Row],[Código]],'Inventario Fisico'!A:O,15,FALSE),"")</f>
        <v/>
      </c>
      <c r="I36" s="24" t="str">
        <f>IFERROR(+Table1[[#This Row],[Sistema]]*Table1[[#This Row],[Costo Unitario]],"")</f>
        <v/>
      </c>
      <c r="J36" s="30">
        <f>IFERROR(IFERROR(VLOOKUP(E36,'Conteo Fisico'!A:B,2,FALSE),0),"")</f>
        <v>0</v>
      </c>
      <c r="K36" s="101" t="str">
        <f>IFERROR(+Table1[[#This Row],[Fisico]]-Table1[[#This Row],[Sistema]],"")</f>
        <v/>
      </c>
      <c r="L36" s="5" t="str">
        <f>_xlfn.IFS(Table1[[#This Row],[Diferencia]]&gt;0,"Sobrante",Table1[[#This Row],[Diferencia]]&lt;0,"Faltante",Table1[[#This Row],[Diferencia]]=0,"Ok")</f>
        <v>Sobrante</v>
      </c>
      <c r="M36" s="25"/>
      <c r="N36" s="13" t="str">
        <f>IFERROR(+Table1[[#This Row],[Diferencia]]*Table1[[#This Row],[Costo Unitario]],"")</f>
        <v/>
      </c>
    </row>
    <row r="37" spans="1:14" ht="15" x14ac:dyDescent="0.25">
      <c r="A37" s="5" t="str">
        <f>IFERROR(LEFT(Table1[[#This Row],[Código]],1),"")</f>
        <v/>
      </c>
      <c r="B37" s="5" t="str">
        <f>IFERROR(RIGHT(Table1[[#This Row],[Código]],2),"")</f>
        <v/>
      </c>
      <c r="C37" s="5" t="str">
        <f>IFERROR(VLOOKUP(A37,Mapa!A:B,2,0),"")</f>
        <v/>
      </c>
      <c r="D3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7"/>
      <c r="F37" s="22" t="str">
        <f>IFERROR(VLOOKUP(Table1[[#This Row],[Código]],'Inventario Fisico'!A:D,4,FALSE),"")</f>
        <v/>
      </c>
      <c r="G37" s="28" t="str">
        <f>IFERROR(VLOOKUP(Table1[[#This Row],[Código]],'Inventario Fisico'!A:L,12,FALSE),"")</f>
        <v/>
      </c>
      <c r="H37" s="23" t="str">
        <f>IFERROR(VLOOKUP(Table1[[#This Row],[Código]],'Inventario Fisico'!A:O,15,FALSE),"")</f>
        <v/>
      </c>
      <c r="I37" s="24" t="str">
        <f>IFERROR(+Table1[[#This Row],[Sistema]]*Table1[[#This Row],[Costo Unitario]],"")</f>
        <v/>
      </c>
      <c r="J37" s="30">
        <f>IFERROR(IFERROR(VLOOKUP(E37,'Conteo Fisico'!A:B,2,FALSE),0),"")</f>
        <v>0</v>
      </c>
      <c r="K37" s="101" t="str">
        <f>IFERROR(+Table1[[#This Row],[Fisico]]-Table1[[#This Row],[Sistema]],"")</f>
        <v/>
      </c>
      <c r="L37" s="5" t="str">
        <f>_xlfn.IFS(Table1[[#This Row],[Diferencia]]&gt;0,"Sobrante",Table1[[#This Row],[Diferencia]]&lt;0,"Faltante",Table1[[#This Row],[Diferencia]]=0,"Ok")</f>
        <v>Sobrante</v>
      </c>
      <c r="M37" s="25"/>
      <c r="N37" s="13" t="str">
        <f>IFERROR(+Table1[[#This Row],[Diferencia]]*Table1[[#This Row],[Costo Unitario]],"")</f>
        <v/>
      </c>
    </row>
    <row r="38" spans="1:14" ht="15" x14ac:dyDescent="0.25">
      <c r="A38" s="5" t="str">
        <f>IFERROR(LEFT(Table1[[#This Row],[Código]],1),"")</f>
        <v/>
      </c>
      <c r="B38" s="5" t="str">
        <f>IFERROR(RIGHT(Table1[[#This Row],[Código]],2),"")</f>
        <v/>
      </c>
      <c r="C38" s="5" t="str">
        <f>IFERROR(VLOOKUP(A38,Mapa!A:B,2,0),"")</f>
        <v/>
      </c>
      <c r="D3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8"/>
      <c r="F38" s="22" t="str">
        <f>IFERROR(VLOOKUP(Table1[[#This Row],[Código]],'Inventario Fisico'!A:D,4,FALSE),"")</f>
        <v/>
      </c>
      <c r="G38" s="28" t="str">
        <f>IFERROR(VLOOKUP(Table1[[#This Row],[Código]],'Inventario Fisico'!A:L,12,FALSE),"")</f>
        <v/>
      </c>
      <c r="H38" s="23" t="str">
        <f>IFERROR(VLOOKUP(Table1[[#This Row],[Código]],'Inventario Fisico'!A:O,15,FALSE),"")</f>
        <v/>
      </c>
      <c r="I38" s="24" t="str">
        <f>IFERROR(+Table1[[#This Row],[Sistema]]*Table1[[#This Row],[Costo Unitario]],"")</f>
        <v/>
      </c>
      <c r="J38" s="30">
        <f>IFERROR(IFERROR(VLOOKUP(E38,'Conteo Fisico'!A:B,2,FALSE),0),"")</f>
        <v>0</v>
      </c>
      <c r="K38" s="101" t="str">
        <f>IFERROR(+Table1[[#This Row],[Fisico]]-Table1[[#This Row],[Sistema]],"")</f>
        <v/>
      </c>
      <c r="L38" s="5" t="str">
        <f>_xlfn.IFS(Table1[[#This Row],[Diferencia]]&gt;0,"Sobrante",Table1[[#This Row],[Diferencia]]&lt;0,"Faltante",Table1[[#This Row],[Diferencia]]=0,"Ok")</f>
        <v>Sobrante</v>
      </c>
      <c r="M38" s="25"/>
      <c r="N38" s="13" t="str">
        <f>IFERROR(+Table1[[#This Row],[Diferencia]]*Table1[[#This Row],[Costo Unitario]],"")</f>
        <v/>
      </c>
    </row>
    <row r="39" spans="1:14" ht="15" x14ac:dyDescent="0.25">
      <c r="A39" s="5" t="str">
        <f>IFERROR(LEFT(Table1[[#This Row],[Código]],1),"")</f>
        <v/>
      </c>
      <c r="B39" s="5" t="str">
        <f>IFERROR(RIGHT(Table1[[#This Row],[Código]],2),"")</f>
        <v/>
      </c>
      <c r="C39" s="5" t="str">
        <f>IFERROR(VLOOKUP(A39,Mapa!A:B,2,0),"")</f>
        <v/>
      </c>
      <c r="D3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9"/>
      <c r="F39" s="22" t="str">
        <f>IFERROR(VLOOKUP(Table1[[#This Row],[Código]],'Inventario Fisico'!A:D,4,FALSE),"")</f>
        <v/>
      </c>
      <c r="G39" s="28" t="str">
        <f>IFERROR(VLOOKUP(Table1[[#This Row],[Código]],'Inventario Fisico'!A:L,12,FALSE),"")</f>
        <v/>
      </c>
      <c r="H39" s="23" t="str">
        <f>IFERROR(VLOOKUP(Table1[[#This Row],[Código]],'Inventario Fisico'!A:O,15,FALSE),"")</f>
        <v/>
      </c>
      <c r="I39" s="24" t="str">
        <f>IFERROR(+Table1[[#This Row],[Sistema]]*Table1[[#This Row],[Costo Unitario]],"")</f>
        <v/>
      </c>
      <c r="J39" s="30">
        <f>IFERROR(IFERROR(VLOOKUP(E39,'Conteo Fisico'!A:B,2,FALSE),0),"")</f>
        <v>0</v>
      </c>
      <c r="K39" s="101" t="str">
        <f>IFERROR(+Table1[[#This Row],[Fisico]]-Table1[[#This Row],[Sistema]],"")</f>
        <v/>
      </c>
      <c r="L39" s="5" t="str">
        <f>_xlfn.IFS(Table1[[#This Row],[Diferencia]]&gt;0,"Sobrante",Table1[[#This Row],[Diferencia]]&lt;0,"Faltante",Table1[[#This Row],[Diferencia]]=0,"Ok")</f>
        <v>Sobrante</v>
      </c>
      <c r="M39" s="25"/>
      <c r="N39" s="13" t="str">
        <f>IFERROR(+Table1[[#This Row],[Diferencia]]*Table1[[#This Row],[Costo Unitario]],"")</f>
        <v/>
      </c>
    </row>
    <row r="40" spans="1:14" ht="15" x14ac:dyDescent="0.25">
      <c r="A40" s="5" t="str">
        <f>IFERROR(LEFT(Table1[[#This Row],[Código]],1),"")</f>
        <v/>
      </c>
      <c r="B40" s="5" t="str">
        <f>IFERROR(RIGHT(Table1[[#This Row],[Código]],2),"")</f>
        <v/>
      </c>
      <c r="C40" s="5" t="str">
        <f>IFERROR(VLOOKUP(A40,Mapa!A:B,2,0),"")</f>
        <v/>
      </c>
      <c r="D4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40"/>
      <c r="F40" s="22" t="str">
        <f>IFERROR(VLOOKUP(Table1[[#This Row],[Código]],'Inventario Fisico'!A:D,4,FALSE),"")</f>
        <v/>
      </c>
      <c r="G40" s="28" t="str">
        <f>IFERROR(VLOOKUP(Table1[[#This Row],[Código]],'Inventario Fisico'!A:L,12,FALSE),"")</f>
        <v/>
      </c>
      <c r="H40" s="23" t="str">
        <f>IFERROR(VLOOKUP(Table1[[#This Row],[Código]],'Inventario Fisico'!A:O,15,FALSE),"")</f>
        <v/>
      </c>
      <c r="I40" s="24" t="str">
        <f>IFERROR(+Table1[[#This Row],[Sistema]]*Table1[[#This Row],[Costo Unitario]],"")</f>
        <v/>
      </c>
      <c r="J40" s="30">
        <f>IFERROR(IFERROR(VLOOKUP(E40,'Conteo Fisico'!A:B,2,FALSE),0),"")</f>
        <v>0</v>
      </c>
      <c r="K40" s="101" t="str">
        <f>IFERROR(+Table1[[#This Row],[Fisico]]-Table1[[#This Row],[Sistema]],"")</f>
        <v/>
      </c>
      <c r="L40" s="5" t="str">
        <f>_xlfn.IFS(Table1[[#This Row],[Diferencia]]&gt;0,"Sobrante",Table1[[#This Row],[Diferencia]]&lt;0,"Faltante",Table1[[#This Row],[Diferencia]]=0,"Ok")</f>
        <v>Sobrante</v>
      </c>
      <c r="M40" s="25"/>
      <c r="N40" s="13" t="str">
        <f>IFERROR(+Table1[[#This Row],[Diferencia]]*Table1[[#This Row],[Costo Unitario]],"")</f>
        <v/>
      </c>
    </row>
    <row r="41" spans="1:14" ht="15" x14ac:dyDescent="0.25">
      <c r="A41" s="5" t="str">
        <f>IFERROR(LEFT(Table1[[#This Row],[Código]],1),"")</f>
        <v/>
      </c>
      <c r="B41" s="5" t="str">
        <f>IFERROR(RIGHT(Table1[[#This Row],[Código]],2),"")</f>
        <v/>
      </c>
      <c r="C41" s="5" t="str">
        <f>IFERROR(VLOOKUP(A41,Mapa!A:B,2,0),"")</f>
        <v/>
      </c>
      <c r="D4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41"/>
      <c r="F41" s="22" t="str">
        <f>IFERROR(VLOOKUP(Table1[[#This Row],[Código]],'Inventario Fisico'!A:D,4,FALSE),"")</f>
        <v/>
      </c>
      <c r="G41" s="28" t="str">
        <f>IFERROR(VLOOKUP(Table1[[#This Row],[Código]],'Inventario Fisico'!A:L,12,FALSE),"")</f>
        <v/>
      </c>
      <c r="H41" s="23" t="str">
        <f>IFERROR(VLOOKUP(Table1[[#This Row],[Código]],'Inventario Fisico'!A:O,15,FALSE),"")</f>
        <v/>
      </c>
      <c r="I41" s="24" t="str">
        <f>IFERROR(+Table1[[#This Row],[Sistema]]*Table1[[#This Row],[Costo Unitario]],"")</f>
        <v/>
      </c>
      <c r="J41" s="30">
        <f>IFERROR(IFERROR(VLOOKUP(E41,'Conteo Fisico'!A:B,2,FALSE),0),"")</f>
        <v>0</v>
      </c>
      <c r="K41" s="101" t="str">
        <f>IFERROR(+Table1[[#This Row],[Fisico]]-Table1[[#This Row],[Sistema]],"")</f>
        <v/>
      </c>
      <c r="L41" s="5" t="str">
        <f>_xlfn.IFS(Table1[[#This Row],[Diferencia]]&gt;0,"Sobrante",Table1[[#This Row],[Diferencia]]&lt;0,"Faltante",Table1[[#This Row],[Diferencia]]=0,"Ok")</f>
        <v>Sobrante</v>
      </c>
      <c r="M41" s="25"/>
      <c r="N41" s="13" t="str">
        <f>IFERROR(+Table1[[#This Row],[Diferencia]]*Table1[[#This Row],[Costo Unitario]],"")</f>
        <v/>
      </c>
    </row>
    <row r="42" spans="1:14" ht="15" x14ac:dyDescent="0.25">
      <c r="A42" s="5" t="str">
        <f>IFERROR(LEFT(Table1[[#This Row],[Código]],1),"")</f>
        <v/>
      </c>
      <c r="B42" s="5" t="str">
        <f>IFERROR(RIGHT(Table1[[#This Row],[Código]],2),"")</f>
        <v/>
      </c>
      <c r="C42" s="5" t="str">
        <f>IFERROR(VLOOKUP(A42,Mapa!A:B,2,0),"")</f>
        <v/>
      </c>
      <c r="D4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42"/>
      <c r="F42" s="22" t="str">
        <f>IFERROR(VLOOKUP(Table1[[#This Row],[Código]],'Inventario Fisico'!A:D,4,FALSE),"")</f>
        <v/>
      </c>
      <c r="G42" s="28" t="str">
        <f>IFERROR(VLOOKUP(Table1[[#This Row],[Código]],'Inventario Fisico'!A:L,12,FALSE),"")</f>
        <v/>
      </c>
      <c r="H42" s="23" t="str">
        <f>IFERROR(VLOOKUP(Table1[[#This Row],[Código]],'Inventario Fisico'!A:O,15,FALSE),"")</f>
        <v/>
      </c>
      <c r="I42" s="24" t="str">
        <f>IFERROR(+Table1[[#This Row],[Sistema]]*Table1[[#This Row],[Costo Unitario]],"")</f>
        <v/>
      </c>
      <c r="J42" s="30">
        <f>IFERROR(IFERROR(VLOOKUP(E42,'Conteo Fisico'!A:B,2,FALSE),0),"")</f>
        <v>0</v>
      </c>
      <c r="K42" s="101" t="str">
        <f>IFERROR(+Table1[[#This Row],[Fisico]]-Table1[[#This Row],[Sistema]],"")</f>
        <v/>
      </c>
      <c r="L42" s="5" t="str">
        <f>_xlfn.IFS(Table1[[#This Row],[Diferencia]]&gt;0,"Sobrante",Table1[[#This Row],[Diferencia]]&lt;0,"Faltante",Table1[[#This Row],[Diferencia]]=0,"Ok")</f>
        <v>Sobrante</v>
      </c>
      <c r="M42" s="25"/>
      <c r="N42" s="13" t="str">
        <f>IFERROR(+Table1[[#This Row],[Diferencia]]*Table1[[#This Row],[Costo Unitario]],"")</f>
        <v/>
      </c>
    </row>
    <row r="43" spans="1:14" ht="15" x14ac:dyDescent="0.25">
      <c r="A43" s="5" t="str">
        <f>IFERROR(LEFT(Table1[[#This Row],[Código]],1),"")</f>
        <v/>
      </c>
      <c r="B43" s="5" t="str">
        <f>IFERROR(RIGHT(Table1[[#This Row],[Código]],2),"")</f>
        <v/>
      </c>
      <c r="C43" s="5" t="str">
        <f>IFERROR(VLOOKUP(A43,Mapa!A:B,2,0),"")</f>
        <v/>
      </c>
      <c r="D4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43"/>
      <c r="F43" s="22" t="str">
        <f>IFERROR(VLOOKUP(Table1[[#This Row],[Código]],'Inventario Fisico'!A:D,4,FALSE),"")</f>
        <v/>
      </c>
      <c r="G43" s="28" t="str">
        <f>IFERROR(VLOOKUP(Table1[[#This Row],[Código]],'Inventario Fisico'!A:L,12,FALSE),"")</f>
        <v/>
      </c>
      <c r="H43" s="23" t="str">
        <f>IFERROR(VLOOKUP(Table1[[#This Row],[Código]],'Inventario Fisico'!A:O,15,FALSE),"")</f>
        <v/>
      </c>
      <c r="I43" s="24" t="str">
        <f>IFERROR(+Table1[[#This Row],[Sistema]]*Table1[[#This Row],[Costo Unitario]],"")</f>
        <v/>
      </c>
      <c r="J43" s="30">
        <f>IFERROR(IFERROR(VLOOKUP(E43,'Conteo Fisico'!A:B,2,FALSE),0),"")</f>
        <v>0</v>
      </c>
      <c r="K43" s="101" t="str">
        <f>IFERROR(+Table1[[#This Row],[Fisico]]-Table1[[#This Row],[Sistema]],"")</f>
        <v/>
      </c>
      <c r="L43" s="5" t="str">
        <f>_xlfn.IFS(Table1[[#This Row],[Diferencia]]&gt;0,"Sobrante",Table1[[#This Row],[Diferencia]]&lt;0,"Faltante",Table1[[#This Row],[Diferencia]]=0,"Ok")</f>
        <v>Sobrante</v>
      </c>
      <c r="M43" s="25"/>
      <c r="N43" s="13" t="str">
        <f>IFERROR(+Table1[[#This Row],[Diferencia]]*Table1[[#This Row],[Costo Unitario]],"")</f>
        <v/>
      </c>
    </row>
    <row r="44" spans="1:14" ht="15" x14ac:dyDescent="0.25">
      <c r="A44" s="5" t="str">
        <f>IFERROR(LEFT(Table1[[#This Row],[Código]],1),"")</f>
        <v/>
      </c>
      <c r="B44" s="5" t="str">
        <f>IFERROR(RIGHT(Table1[[#This Row],[Código]],2),"")</f>
        <v/>
      </c>
      <c r="C44" s="5" t="str">
        <f>IFERROR(VLOOKUP(A44,Mapa!A:B,2,0),"")</f>
        <v/>
      </c>
      <c r="D4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44"/>
      <c r="F44" s="22" t="str">
        <f>IFERROR(VLOOKUP(Table1[[#This Row],[Código]],'Inventario Fisico'!A:D,4,FALSE),"")</f>
        <v/>
      </c>
      <c r="G44" s="28" t="str">
        <f>IFERROR(VLOOKUP(Table1[[#This Row],[Código]],'Inventario Fisico'!A:L,12,FALSE),"")</f>
        <v/>
      </c>
      <c r="H44" s="23" t="str">
        <f>IFERROR(VLOOKUP(Table1[[#This Row],[Código]],'Inventario Fisico'!A:O,15,FALSE),"")</f>
        <v/>
      </c>
      <c r="I44" s="24" t="str">
        <f>IFERROR(+Table1[[#This Row],[Sistema]]*Table1[[#This Row],[Costo Unitario]],"")</f>
        <v/>
      </c>
      <c r="J44" s="30">
        <f>IFERROR(IFERROR(VLOOKUP(E44,'Conteo Fisico'!A:B,2,FALSE),0),"")</f>
        <v>0</v>
      </c>
      <c r="K44" s="101" t="str">
        <f>IFERROR(+Table1[[#This Row],[Fisico]]-Table1[[#This Row],[Sistema]],"")</f>
        <v/>
      </c>
      <c r="L44" s="5" t="str">
        <f>_xlfn.IFS(Table1[[#This Row],[Diferencia]]&gt;0,"Sobrante",Table1[[#This Row],[Diferencia]]&lt;0,"Faltante",Table1[[#This Row],[Diferencia]]=0,"Ok")</f>
        <v>Sobrante</v>
      </c>
      <c r="M44" s="25"/>
      <c r="N44" s="13" t="str">
        <f>IFERROR(+Table1[[#This Row],[Diferencia]]*Table1[[#This Row],[Costo Unitario]],"")</f>
        <v/>
      </c>
    </row>
    <row r="45" spans="1:14" ht="15" x14ac:dyDescent="0.25">
      <c r="A45" s="5" t="str">
        <f>IFERROR(LEFT(Table1[[#This Row],[Código]],1),"")</f>
        <v/>
      </c>
      <c r="B45" s="5" t="str">
        <f>IFERROR(RIGHT(Table1[[#This Row],[Código]],2),"")</f>
        <v/>
      </c>
      <c r="C45" s="5" t="str">
        <f>IFERROR(VLOOKUP(A45,Mapa!A:B,2,0),"")</f>
        <v/>
      </c>
      <c r="D4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45"/>
      <c r="F45" s="22" t="str">
        <f>IFERROR(VLOOKUP(Table1[[#This Row],[Código]],'Inventario Fisico'!A:D,4,FALSE),"")</f>
        <v/>
      </c>
      <c r="G45" s="28" t="str">
        <f>IFERROR(VLOOKUP(Table1[[#This Row],[Código]],'Inventario Fisico'!A:L,12,FALSE),"")</f>
        <v/>
      </c>
      <c r="H45" s="23" t="str">
        <f>IFERROR(VLOOKUP(Table1[[#This Row],[Código]],'Inventario Fisico'!A:O,15,FALSE),"")</f>
        <v/>
      </c>
      <c r="I45" s="24" t="str">
        <f>IFERROR(+Table1[[#This Row],[Sistema]]*Table1[[#This Row],[Costo Unitario]],"")</f>
        <v/>
      </c>
      <c r="J45" s="30">
        <f>IFERROR(IFERROR(VLOOKUP(E45,'Conteo Fisico'!A:B,2,FALSE),0),"")</f>
        <v>0</v>
      </c>
      <c r="K45" s="101" t="str">
        <f>IFERROR(+Table1[[#This Row],[Fisico]]-Table1[[#This Row],[Sistema]],"")</f>
        <v/>
      </c>
      <c r="L45" s="5" t="str">
        <f>_xlfn.IFS(Table1[[#This Row],[Diferencia]]&gt;0,"Sobrante",Table1[[#This Row],[Diferencia]]&lt;0,"Faltante",Table1[[#This Row],[Diferencia]]=0,"Ok")</f>
        <v>Sobrante</v>
      </c>
      <c r="M45" s="25"/>
      <c r="N45" s="13" t="str">
        <f>IFERROR(+Table1[[#This Row],[Diferencia]]*Table1[[#This Row],[Costo Unitario]],"")</f>
        <v/>
      </c>
    </row>
    <row r="46" spans="1:14" ht="15" x14ac:dyDescent="0.25">
      <c r="A46" s="5" t="str">
        <f>IFERROR(LEFT(Table1[[#This Row],[Código]],1),"")</f>
        <v/>
      </c>
      <c r="B46" s="5" t="str">
        <f>IFERROR(RIGHT(Table1[[#This Row],[Código]],2),"")</f>
        <v/>
      </c>
      <c r="C46" s="5" t="str">
        <f>IFERROR(VLOOKUP(A46,Mapa!A:B,2,0),"")</f>
        <v/>
      </c>
      <c r="D4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46"/>
      <c r="F46" s="22" t="str">
        <f>IFERROR(VLOOKUP(Table1[[#This Row],[Código]],'Inventario Fisico'!A:D,4,FALSE),"")</f>
        <v/>
      </c>
      <c r="G46" s="28" t="str">
        <f>IFERROR(VLOOKUP(Table1[[#This Row],[Código]],'Inventario Fisico'!A:L,12,FALSE),"")</f>
        <v/>
      </c>
      <c r="H46" s="23" t="str">
        <f>IFERROR(VLOOKUP(Table1[[#This Row],[Código]],'Inventario Fisico'!A:O,15,FALSE),"")</f>
        <v/>
      </c>
      <c r="I46" s="24" t="str">
        <f>IFERROR(+Table1[[#This Row],[Sistema]]*Table1[[#This Row],[Costo Unitario]],"")</f>
        <v/>
      </c>
      <c r="J46" s="30">
        <f>IFERROR(IFERROR(VLOOKUP(E46,'Conteo Fisico'!A:B,2,FALSE),0),"")</f>
        <v>0</v>
      </c>
      <c r="K46" s="101" t="str">
        <f>IFERROR(+Table1[[#This Row],[Fisico]]-Table1[[#This Row],[Sistema]],"")</f>
        <v/>
      </c>
      <c r="L46" s="5" t="str">
        <f>_xlfn.IFS(Table1[[#This Row],[Diferencia]]&gt;0,"Sobrante",Table1[[#This Row],[Diferencia]]&lt;0,"Faltante",Table1[[#This Row],[Diferencia]]=0,"Ok")</f>
        <v>Sobrante</v>
      </c>
      <c r="M46" s="25"/>
      <c r="N46" s="13" t="str">
        <f>IFERROR(+Table1[[#This Row],[Diferencia]]*Table1[[#This Row],[Costo Unitario]],"")</f>
        <v/>
      </c>
    </row>
    <row r="47" spans="1:14" ht="15" x14ac:dyDescent="0.25">
      <c r="A47" s="5" t="str">
        <f>IFERROR(LEFT(Table1[[#This Row],[Código]],1),"")</f>
        <v/>
      </c>
      <c r="B47" s="5" t="str">
        <f>IFERROR(RIGHT(Table1[[#This Row],[Código]],2),"")</f>
        <v/>
      </c>
      <c r="C47" s="5" t="str">
        <f>IFERROR(VLOOKUP(A47,Mapa!A:B,2,0),"")</f>
        <v/>
      </c>
      <c r="D4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47"/>
      <c r="F47" s="22" t="str">
        <f>IFERROR(VLOOKUP(Table1[[#This Row],[Código]],'Inventario Fisico'!A:D,4,FALSE),"")</f>
        <v/>
      </c>
      <c r="G47" s="28" t="str">
        <f>IFERROR(VLOOKUP(Table1[[#This Row],[Código]],'Inventario Fisico'!A:L,12,FALSE),"")</f>
        <v/>
      </c>
      <c r="H47" s="23" t="str">
        <f>IFERROR(VLOOKUP(Table1[[#This Row],[Código]],'Inventario Fisico'!A:O,15,FALSE),"")</f>
        <v/>
      </c>
      <c r="I47" s="24" t="str">
        <f>IFERROR(+Table1[[#This Row],[Sistema]]*Table1[[#This Row],[Costo Unitario]],"")</f>
        <v/>
      </c>
      <c r="J47" s="30">
        <f>IFERROR(IFERROR(VLOOKUP(E47,'Conteo Fisico'!A:B,2,FALSE),0),"")</f>
        <v>0</v>
      </c>
      <c r="K47" s="101" t="str">
        <f>IFERROR(+Table1[[#This Row],[Fisico]]-Table1[[#This Row],[Sistema]],"")</f>
        <v/>
      </c>
      <c r="L47" s="5" t="str">
        <f>_xlfn.IFS(Table1[[#This Row],[Diferencia]]&gt;0,"Sobrante",Table1[[#This Row],[Diferencia]]&lt;0,"Faltante",Table1[[#This Row],[Diferencia]]=0,"Ok")</f>
        <v>Sobrante</v>
      </c>
      <c r="M47" s="25"/>
      <c r="N47" s="13" t="str">
        <f>IFERROR(+Table1[[#This Row],[Diferencia]]*Table1[[#This Row],[Costo Unitario]],"")</f>
        <v/>
      </c>
    </row>
    <row r="48" spans="1:14" ht="15" x14ac:dyDescent="0.25">
      <c r="A48" s="5" t="str">
        <f>IFERROR(LEFT(Table1[[#This Row],[Código]],1),"")</f>
        <v/>
      </c>
      <c r="B48" s="5" t="str">
        <f>IFERROR(RIGHT(Table1[[#This Row],[Código]],2),"")</f>
        <v/>
      </c>
      <c r="C48" s="5" t="str">
        <f>IFERROR(VLOOKUP(A48,Mapa!A:B,2,0),"")</f>
        <v/>
      </c>
      <c r="D4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48"/>
      <c r="F48" s="22" t="str">
        <f>IFERROR(VLOOKUP(Table1[[#This Row],[Código]],'Inventario Fisico'!A:D,4,FALSE),"")</f>
        <v/>
      </c>
      <c r="G48" s="28" t="str">
        <f>IFERROR(VLOOKUP(Table1[[#This Row],[Código]],'Inventario Fisico'!A:L,12,FALSE),"")</f>
        <v/>
      </c>
      <c r="H48" s="23" t="str">
        <f>IFERROR(VLOOKUP(Table1[[#This Row],[Código]],'Inventario Fisico'!A:O,15,FALSE),"")</f>
        <v/>
      </c>
      <c r="I48" s="24" t="str">
        <f>IFERROR(+Table1[[#This Row],[Sistema]]*Table1[[#This Row],[Costo Unitario]],"")</f>
        <v/>
      </c>
      <c r="J48" s="30">
        <f>IFERROR(IFERROR(VLOOKUP(E48,'Conteo Fisico'!A:B,2,FALSE),0),"")</f>
        <v>0</v>
      </c>
      <c r="K48" s="101" t="str">
        <f>IFERROR(+Table1[[#This Row],[Fisico]]-Table1[[#This Row],[Sistema]],"")</f>
        <v/>
      </c>
      <c r="L48" s="5" t="str">
        <f>_xlfn.IFS(Table1[[#This Row],[Diferencia]]&gt;0,"Sobrante",Table1[[#This Row],[Diferencia]]&lt;0,"Faltante",Table1[[#This Row],[Diferencia]]=0,"Ok")</f>
        <v>Sobrante</v>
      </c>
      <c r="M48" s="25"/>
      <c r="N48" s="13" t="str">
        <f>IFERROR(+Table1[[#This Row],[Diferencia]]*Table1[[#This Row],[Costo Unitario]],"")</f>
        <v/>
      </c>
    </row>
    <row r="49" spans="1:14" ht="15" x14ac:dyDescent="0.25">
      <c r="A49" s="5" t="str">
        <f>IFERROR(LEFT(Table1[[#This Row],[Código]],1),"")</f>
        <v/>
      </c>
      <c r="B49" s="5" t="str">
        <f>IFERROR(RIGHT(Table1[[#This Row],[Código]],2),"")</f>
        <v/>
      </c>
      <c r="C49" s="5" t="str">
        <f>IFERROR(VLOOKUP(A49,Mapa!A:B,2,0),"")</f>
        <v/>
      </c>
      <c r="D4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49"/>
      <c r="F49" s="22" t="str">
        <f>IFERROR(VLOOKUP(Table1[[#This Row],[Código]],'Inventario Fisico'!A:D,4,FALSE),"")</f>
        <v/>
      </c>
      <c r="G49" s="28" t="str">
        <f>IFERROR(VLOOKUP(Table1[[#This Row],[Código]],'Inventario Fisico'!A:L,12,FALSE),"")</f>
        <v/>
      </c>
      <c r="H49" s="23" t="str">
        <f>IFERROR(VLOOKUP(Table1[[#This Row],[Código]],'Inventario Fisico'!A:O,15,FALSE),"")</f>
        <v/>
      </c>
      <c r="I49" s="24" t="str">
        <f>IFERROR(+Table1[[#This Row],[Sistema]]*Table1[[#This Row],[Costo Unitario]],"")</f>
        <v/>
      </c>
      <c r="J49" s="30">
        <f>IFERROR(IFERROR(VLOOKUP(E49,'Conteo Fisico'!A:B,2,FALSE),0),"")</f>
        <v>0</v>
      </c>
      <c r="K49" s="101" t="str">
        <f>IFERROR(+Table1[[#This Row],[Fisico]]-Table1[[#This Row],[Sistema]],"")</f>
        <v/>
      </c>
      <c r="L49" s="5" t="str">
        <f>_xlfn.IFS(Table1[[#This Row],[Diferencia]]&gt;0,"Sobrante",Table1[[#This Row],[Diferencia]]&lt;0,"Faltante",Table1[[#This Row],[Diferencia]]=0,"Ok")</f>
        <v>Sobrante</v>
      </c>
      <c r="M49" s="25"/>
      <c r="N49" s="13" t="str">
        <f>IFERROR(+Table1[[#This Row],[Diferencia]]*Table1[[#This Row],[Costo Unitario]],"")</f>
        <v/>
      </c>
    </row>
    <row r="50" spans="1:14" ht="15" x14ac:dyDescent="0.25">
      <c r="A50" s="5" t="str">
        <f>IFERROR(LEFT(Table1[[#This Row],[Código]],1),"")</f>
        <v/>
      </c>
      <c r="B50" s="5" t="str">
        <f>IFERROR(RIGHT(Table1[[#This Row],[Código]],2),"")</f>
        <v/>
      </c>
      <c r="C50" s="5" t="str">
        <f>IFERROR(VLOOKUP(A50,Mapa!A:B,2,0),"")</f>
        <v/>
      </c>
      <c r="D5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50"/>
      <c r="F50" s="22" t="str">
        <f>IFERROR(VLOOKUP(Table1[[#This Row],[Código]],'Inventario Fisico'!A:D,4,FALSE),"")</f>
        <v/>
      </c>
      <c r="G50" s="28" t="str">
        <f>IFERROR(VLOOKUP(Table1[[#This Row],[Código]],'Inventario Fisico'!A:L,12,FALSE),"")</f>
        <v/>
      </c>
      <c r="H50" s="23" t="str">
        <f>IFERROR(VLOOKUP(Table1[[#This Row],[Código]],'Inventario Fisico'!A:O,15,FALSE),"")</f>
        <v/>
      </c>
      <c r="I50" s="24" t="str">
        <f>IFERROR(+Table1[[#This Row],[Sistema]]*Table1[[#This Row],[Costo Unitario]],"")</f>
        <v/>
      </c>
      <c r="J50" s="30">
        <f>IFERROR(IFERROR(VLOOKUP(E50,'Conteo Fisico'!A:B,2,FALSE),0),"")</f>
        <v>0</v>
      </c>
      <c r="K50" s="101" t="str">
        <f>IFERROR(+Table1[[#This Row],[Fisico]]-Table1[[#This Row],[Sistema]],"")</f>
        <v/>
      </c>
      <c r="L50" s="5" t="str">
        <f>_xlfn.IFS(Table1[[#This Row],[Diferencia]]&gt;0,"Sobrante",Table1[[#This Row],[Diferencia]]&lt;0,"Faltante",Table1[[#This Row],[Diferencia]]=0,"Ok")</f>
        <v>Sobrante</v>
      </c>
      <c r="M50" s="25"/>
      <c r="N50" s="13" t="str">
        <f>IFERROR(+Table1[[#This Row],[Diferencia]]*Table1[[#This Row],[Costo Unitario]],"")</f>
        <v/>
      </c>
    </row>
    <row r="51" spans="1:14" ht="15" x14ac:dyDescent="0.25">
      <c r="A51" s="5" t="str">
        <f>IFERROR(LEFT(Table1[[#This Row],[Código]],1),"")</f>
        <v/>
      </c>
      <c r="B51" s="5" t="str">
        <f>IFERROR(RIGHT(Table1[[#This Row],[Código]],2),"")</f>
        <v/>
      </c>
      <c r="C51" s="5" t="str">
        <f>IFERROR(VLOOKUP(A51,Mapa!A:B,2,0),"")</f>
        <v/>
      </c>
      <c r="D5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51"/>
      <c r="F51" s="22" t="str">
        <f>IFERROR(VLOOKUP(Table1[[#This Row],[Código]],'Inventario Fisico'!A:D,4,FALSE),"")</f>
        <v/>
      </c>
      <c r="G51" s="28" t="str">
        <f>IFERROR(VLOOKUP(Table1[[#This Row],[Código]],'Inventario Fisico'!A:L,12,FALSE),"")</f>
        <v/>
      </c>
      <c r="H51" s="23" t="str">
        <f>IFERROR(VLOOKUP(Table1[[#This Row],[Código]],'Inventario Fisico'!A:O,15,FALSE),"")</f>
        <v/>
      </c>
      <c r="I51" s="24" t="str">
        <f>IFERROR(+Table1[[#This Row],[Sistema]]*Table1[[#This Row],[Costo Unitario]],"")</f>
        <v/>
      </c>
      <c r="J51" s="30">
        <f>IFERROR(IFERROR(VLOOKUP(E51,'Conteo Fisico'!A:B,2,FALSE),0),"")</f>
        <v>0</v>
      </c>
      <c r="K51" s="101" t="str">
        <f>IFERROR(+Table1[[#This Row],[Fisico]]-Table1[[#This Row],[Sistema]],"")</f>
        <v/>
      </c>
      <c r="L51" s="5" t="str">
        <f>_xlfn.IFS(Table1[[#This Row],[Diferencia]]&gt;0,"Sobrante",Table1[[#This Row],[Diferencia]]&lt;0,"Faltante",Table1[[#This Row],[Diferencia]]=0,"Ok")</f>
        <v>Sobrante</v>
      </c>
      <c r="M51" s="25"/>
      <c r="N51" s="13" t="str">
        <f>IFERROR(+Table1[[#This Row],[Diferencia]]*Table1[[#This Row],[Costo Unitario]],"")</f>
        <v/>
      </c>
    </row>
    <row r="52" spans="1:14" ht="15" x14ac:dyDescent="0.25">
      <c r="A52" s="5" t="str">
        <f>IFERROR(LEFT(Table1[[#This Row],[Código]],1),"")</f>
        <v/>
      </c>
      <c r="B52" s="5" t="str">
        <f>IFERROR(RIGHT(Table1[[#This Row],[Código]],2),"")</f>
        <v/>
      </c>
      <c r="C52" s="5" t="str">
        <f>IFERROR(VLOOKUP(A52,Mapa!A:B,2,0),"")</f>
        <v/>
      </c>
      <c r="D5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52"/>
      <c r="F52" s="22" t="str">
        <f>IFERROR(VLOOKUP(Table1[[#This Row],[Código]],'Inventario Fisico'!A:D,4,FALSE),"")</f>
        <v/>
      </c>
      <c r="G52" s="28" t="str">
        <f>IFERROR(VLOOKUP(Table1[[#This Row],[Código]],'Inventario Fisico'!A:L,12,FALSE),"")</f>
        <v/>
      </c>
      <c r="H52" s="23" t="str">
        <f>IFERROR(VLOOKUP(Table1[[#This Row],[Código]],'Inventario Fisico'!A:O,15,FALSE),"")</f>
        <v/>
      </c>
      <c r="I52" s="24" t="str">
        <f>IFERROR(+Table1[[#This Row],[Sistema]]*Table1[[#This Row],[Costo Unitario]],"")</f>
        <v/>
      </c>
      <c r="J52" s="30">
        <f>IFERROR(IFERROR(VLOOKUP(E52,'Conteo Fisico'!A:B,2,FALSE),0),"")</f>
        <v>0</v>
      </c>
      <c r="K52" s="101" t="str">
        <f>IFERROR(+Table1[[#This Row],[Fisico]]-Table1[[#This Row],[Sistema]],"")</f>
        <v/>
      </c>
      <c r="L52" s="5" t="str">
        <f>_xlfn.IFS(Table1[[#This Row],[Diferencia]]&gt;0,"Sobrante",Table1[[#This Row],[Diferencia]]&lt;0,"Faltante",Table1[[#This Row],[Diferencia]]=0,"Ok")</f>
        <v>Sobrante</v>
      </c>
      <c r="M52" s="25"/>
      <c r="N52" s="13" t="str">
        <f>IFERROR(+Table1[[#This Row],[Diferencia]]*Table1[[#This Row],[Costo Unitario]],"")</f>
        <v/>
      </c>
    </row>
    <row r="53" spans="1:14" ht="15" x14ac:dyDescent="0.25">
      <c r="A53" s="5" t="str">
        <f>IFERROR(LEFT(Table1[[#This Row],[Código]],1),"")</f>
        <v/>
      </c>
      <c r="B53" s="5" t="str">
        <f>IFERROR(RIGHT(Table1[[#This Row],[Código]],2),"")</f>
        <v/>
      </c>
      <c r="C53" s="5" t="str">
        <f>IFERROR(VLOOKUP(A53,Mapa!A:B,2,0),"")</f>
        <v/>
      </c>
      <c r="D5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53"/>
      <c r="F53" s="22" t="str">
        <f>IFERROR(VLOOKUP(Table1[[#This Row],[Código]],'Inventario Fisico'!A:D,4,FALSE),"")</f>
        <v/>
      </c>
      <c r="G53" s="28" t="str">
        <f>IFERROR(VLOOKUP(Table1[[#This Row],[Código]],'Inventario Fisico'!A:L,12,FALSE),"")</f>
        <v/>
      </c>
      <c r="H53" s="23" t="str">
        <f>IFERROR(VLOOKUP(Table1[[#This Row],[Código]],'Inventario Fisico'!A:O,15,FALSE),"")</f>
        <v/>
      </c>
      <c r="I53" s="24" t="str">
        <f>IFERROR(+Table1[[#This Row],[Sistema]]*Table1[[#This Row],[Costo Unitario]],"")</f>
        <v/>
      </c>
      <c r="J53" s="30">
        <f>IFERROR(IFERROR(VLOOKUP(E53,'Conteo Fisico'!A:B,2,FALSE),0),"")</f>
        <v>0</v>
      </c>
      <c r="K53" s="101" t="str">
        <f>IFERROR(+Table1[[#This Row],[Fisico]]-Table1[[#This Row],[Sistema]],"")</f>
        <v/>
      </c>
      <c r="L53" s="5" t="str">
        <f>_xlfn.IFS(Table1[[#This Row],[Diferencia]]&gt;0,"Sobrante",Table1[[#This Row],[Diferencia]]&lt;0,"Faltante",Table1[[#This Row],[Diferencia]]=0,"Ok")</f>
        <v>Sobrante</v>
      </c>
      <c r="M53" s="25"/>
      <c r="N53" s="13" t="str">
        <f>IFERROR(+Table1[[#This Row],[Diferencia]]*Table1[[#This Row],[Costo Unitario]],"")</f>
        <v/>
      </c>
    </row>
    <row r="54" spans="1:14" ht="15" x14ac:dyDescent="0.25">
      <c r="A54" s="5" t="str">
        <f>IFERROR(LEFT(Table1[[#This Row],[Código]],1),"")</f>
        <v/>
      </c>
      <c r="B54" s="5" t="str">
        <f>IFERROR(RIGHT(Table1[[#This Row],[Código]],2),"")</f>
        <v/>
      </c>
      <c r="C54" s="5" t="str">
        <f>IFERROR(VLOOKUP(A54,Mapa!A:B,2,0),"")</f>
        <v/>
      </c>
      <c r="D5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54"/>
      <c r="F54" s="22" t="str">
        <f>IFERROR(VLOOKUP(Table1[[#This Row],[Código]],'Inventario Fisico'!A:D,4,FALSE),"")</f>
        <v/>
      </c>
      <c r="G54" s="28" t="str">
        <f>IFERROR(VLOOKUP(Table1[[#This Row],[Código]],'Inventario Fisico'!A:L,12,FALSE),"")</f>
        <v/>
      </c>
      <c r="H54" s="23" t="str">
        <f>IFERROR(VLOOKUP(Table1[[#This Row],[Código]],'Inventario Fisico'!A:O,15,FALSE),"")</f>
        <v/>
      </c>
      <c r="I54" s="24" t="str">
        <f>IFERROR(+Table1[[#This Row],[Sistema]]*Table1[[#This Row],[Costo Unitario]],"")</f>
        <v/>
      </c>
      <c r="J54" s="30">
        <f>IFERROR(IFERROR(VLOOKUP(E54,'Conteo Fisico'!A:B,2,FALSE),0),"")</f>
        <v>0</v>
      </c>
      <c r="K54" s="101" t="str">
        <f>IFERROR(+Table1[[#This Row],[Fisico]]-Table1[[#This Row],[Sistema]],"")</f>
        <v/>
      </c>
      <c r="L54" s="5" t="str">
        <f>_xlfn.IFS(Table1[[#This Row],[Diferencia]]&gt;0,"Sobrante",Table1[[#This Row],[Diferencia]]&lt;0,"Faltante",Table1[[#This Row],[Diferencia]]=0,"Ok")</f>
        <v>Sobrante</v>
      </c>
      <c r="M54" s="25"/>
      <c r="N54" s="13" t="str">
        <f>IFERROR(+Table1[[#This Row],[Diferencia]]*Table1[[#This Row],[Costo Unitario]],"")</f>
        <v/>
      </c>
    </row>
    <row r="55" spans="1:14" ht="15" x14ac:dyDescent="0.25">
      <c r="A55" s="5" t="str">
        <f>IFERROR(LEFT(Table1[[#This Row],[Código]],1),"")</f>
        <v/>
      </c>
      <c r="B55" s="5" t="str">
        <f>IFERROR(RIGHT(Table1[[#This Row],[Código]],2),"")</f>
        <v/>
      </c>
      <c r="C55" s="5" t="str">
        <f>IFERROR(VLOOKUP(A55,Mapa!A:B,2,0),"")</f>
        <v/>
      </c>
      <c r="D5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55"/>
      <c r="F55" s="22" t="str">
        <f>IFERROR(VLOOKUP(Table1[[#This Row],[Código]],'Inventario Fisico'!A:D,4,FALSE),"")</f>
        <v/>
      </c>
      <c r="G55" s="28" t="str">
        <f>IFERROR(VLOOKUP(Table1[[#This Row],[Código]],'Inventario Fisico'!A:L,12,FALSE),"")</f>
        <v/>
      </c>
      <c r="H55" s="23" t="str">
        <f>IFERROR(VLOOKUP(Table1[[#This Row],[Código]],'Inventario Fisico'!A:O,15,FALSE),"")</f>
        <v/>
      </c>
      <c r="I55" s="24" t="str">
        <f>IFERROR(+Table1[[#This Row],[Sistema]]*Table1[[#This Row],[Costo Unitario]],"")</f>
        <v/>
      </c>
      <c r="J55" s="30">
        <f>IFERROR(IFERROR(VLOOKUP(E55,'Conteo Fisico'!A:B,2,FALSE),0),"")</f>
        <v>0</v>
      </c>
      <c r="K55" s="101" t="str">
        <f>IFERROR(+Table1[[#This Row],[Fisico]]-Table1[[#This Row],[Sistema]],"")</f>
        <v/>
      </c>
      <c r="L55" s="5" t="str">
        <f>_xlfn.IFS(Table1[[#This Row],[Diferencia]]&gt;0,"Sobrante",Table1[[#This Row],[Diferencia]]&lt;0,"Faltante",Table1[[#This Row],[Diferencia]]=0,"Ok")</f>
        <v>Sobrante</v>
      </c>
      <c r="M55" s="25"/>
      <c r="N55" s="13" t="str">
        <f>IFERROR(+Table1[[#This Row],[Diferencia]]*Table1[[#This Row],[Costo Unitario]],"")</f>
        <v/>
      </c>
    </row>
    <row r="56" spans="1:14" ht="15" x14ac:dyDescent="0.25">
      <c r="A56" s="5" t="str">
        <f>IFERROR(LEFT(Table1[[#This Row],[Código]],1),"")</f>
        <v/>
      </c>
      <c r="B56" s="5" t="str">
        <f>IFERROR(RIGHT(Table1[[#This Row],[Código]],2),"")</f>
        <v/>
      </c>
      <c r="C56" s="5" t="str">
        <f>IFERROR(VLOOKUP(A56,Mapa!A:B,2,0),"")</f>
        <v/>
      </c>
      <c r="D5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56"/>
      <c r="F56" s="22" t="str">
        <f>IFERROR(VLOOKUP(Table1[[#This Row],[Código]],'Inventario Fisico'!A:D,4,FALSE),"")</f>
        <v/>
      </c>
      <c r="G56" s="28" t="str">
        <f>IFERROR(VLOOKUP(Table1[[#This Row],[Código]],'Inventario Fisico'!A:L,12,FALSE),"")</f>
        <v/>
      </c>
      <c r="H56" s="23" t="str">
        <f>IFERROR(VLOOKUP(Table1[[#This Row],[Código]],'Inventario Fisico'!A:O,15,FALSE),"")</f>
        <v/>
      </c>
      <c r="I56" s="24" t="str">
        <f>IFERROR(+Table1[[#This Row],[Sistema]]*Table1[[#This Row],[Costo Unitario]],"")</f>
        <v/>
      </c>
      <c r="J56" s="30">
        <f>IFERROR(IFERROR(VLOOKUP(E56,'Conteo Fisico'!A:B,2,FALSE),0),"")</f>
        <v>0</v>
      </c>
      <c r="K56" s="101" t="str">
        <f>IFERROR(+Table1[[#This Row],[Fisico]]-Table1[[#This Row],[Sistema]],"")</f>
        <v/>
      </c>
      <c r="L56" s="5" t="str">
        <f>_xlfn.IFS(Table1[[#This Row],[Diferencia]]&gt;0,"Sobrante",Table1[[#This Row],[Diferencia]]&lt;0,"Faltante",Table1[[#This Row],[Diferencia]]=0,"Ok")</f>
        <v>Sobrante</v>
      </c>
      <c r="M56" s="25"/>
      <c r="N56" s="13" t="str">
        <f>IFERROR(+Table1[[#This Row],[Diferencia]]*Table1[[#This Row],[Costo Unitario]],"")</f>
        <v/>
      </c>
    </row>
    <row r="57" spans="1:14" ht="15" x14ac:dyDescent="0.25">
      <c r="A57" s="5" t="str">
        <f>IFERROR(LEFT(Table1[[#This Row],[Código]],1),"")</f>
        <v/>
      </c>
      <c r="B57" s="5" t="str">
        <f>IFERROR(RIGHT(Table1[[#This Row],[Código]],2),"")</f>
        <v/>
      </c>
      <c r="C57" s="5" t="str">
        <f>IFERROR(VLOOKUP(A57,Mapa!A:B,2,0),"")</f>
        <v/>
      </c>
      <c r="D5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57"/>
      <c r="F57" s="22" t="str">
        <f>IFERROR(VLOOKUP(Table1[[#This Row],[Código]],'Inventario Fisico'!A:D,4,FALSE),"")</f>
        <v/>
      </c>
      <c r="G57" s="28" t="str">
        <f>IFERROR(VLOOKUP(Table1[[#This Row],[Código]],'Inventario Fisico'!A:L,12,FALSE),"")</f>
        <v/>
      </c>
      <c r="H57" s="23" t="str">
        <f>IFERROR(VLOOKUP(Table1[[#This Row],[Código]],'Inventario Fisico'!A:O,15,FALSE),"")</f>
        <v/>
      </c>
      <c r="I57" s="24" t="str">
        <f>IFERROR(+Table1[[#This Row],[Sistema]]*Table1[[#This Row],[Costo Unitario]],"")</f>
        <v/>
      </c>
      <c r="J57" s="30">
        <f>IFERROR(IFERROR(VLOOKUP(E57,'Conteo Fisico'!A:B,2,FALSE),0),"")</f>
        <v>0</v>
      </c>
      <c r="K57" s="101" t="str">
        <f>IFERROR(+Table1[[#This Row],[Fisico]]-Table1[[#This Row],[Sistema]],"")</f>
        <v/>
      </c>
      <c r="L57" s="5" t="str">
        <f>_xlfn.IFS(Table1[[#This Row],[Diferencia]]&gt;0,"Sobrante",Table1[[#This Row],[Diferencia]]&lt;0,"Faltante",Table1[[#This Row],[Diferencia]]=0,"Ok")</f>
        <v>Sobrante</v>
      </c>
      <c r="M57" s="25"/>
      <c r="N57" s="13" t="str">
        <f>IFERROR(+Table1[[#This Row],[Diferencia]]*Table1[[#This Row],[Costo Unitario]],"")</f>
        <v/>
      </c>
    </row>
    <row r="58" spans="1:14" ht="15" x14ac:dyDescent="0.25">
      <c r="A58" s="5" t="str">
        <f>IFERROR(LEFT(Table1[[#This Row],[Código]],1),"")</f>
        <v/>
      </c>
      <c r="B58" s="5" t="str">
        <f>IFERROR(RIGHT(Table1[[#This Row],[Código]],2),"")</f>
        <v/>
      </c>
      <c r="C58" s="5" t="str">
        <f>IFERROR(VLOOKUP(A58,Mapa!A:B,2,0),"")</f>
        <v/>
      </c>
      <c r="D5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58"/>
      <c r="F58" s="22" t="str">
        <f>IFERROR(VLOOKUP(Table1[[#This Row],[Código]],'Inventario Fisico'!A:D,4,FALSE),"")</f>
        <v/>
      </c>
      <c r="G58" s="28" t="str">
        <f>IFERROR(VLOOKUP(Table1[[#This Row],[Código]],'Inventario Fisico'!A:L,12,FALSE),"")</f>
        <v/>
      </c>
      <c r="H58" s="23" t="str">
        <f>IFERROR(VLOOKUP(Table1[[#This Row],[Código]],'Inventario Fisico'!A:O,15,FALSE),"")</f>
        <v/>
      </c>
      <c r="I58" s="24" t="str">
        <f>IFERROR(+Table1[[#This Row],[Sistema]]*Table1[[#This Row],[Costo Unitario]],"")</f>
        <v/>
      </c>
      <c r="J58" s="30">
        <f>IFERROR(IFERROR(VLOOKUP(E58,'Conteo Fisico'!A:B,2,FALSE),0),"")</f>
        <v>0</v>
      </c>
      <c r="K58" s="101" t="str">
        <f>IFERROR(+Table1[[#This Row],[Fisico]]-Table1[[#This Row],[Sistema]],"")</f>
        <v/>
      </c>
      <c r="L58" s="5" t="str">
        <f>_xlfn.IFS(Table1[[#This Row],[Diferencia]]&gt;0,"Sobrante",Table1[[#This Row],[Diferencia]]&lt;0,"Faltante",Table1[[#This Row],[Diferencia]]=0,"Ok")</f>
        <v>Sobrante</v>
      </c>
      <c r="M58" s="25"/>
      <c r="N58" s="13" t="str">
        <f>IFERROR(+Table1[[#This Row],[Diferencia]]*Table1[[#This Row],[Costo Unitario]],"")</f>
        <v/>
      </c>
    </row>
    <row r="59" spans="1:14" ht="15" x14ac:dyDescent="0.25">
      <c r="A59" s="5" t="str">
        <f>IFERROR(LEFT(Table1[[#This Row],[Código]],1),"")</f>
        <v/>
      </c>
      <c r="B59" s="5" t="str">
        <f>IFERROR(RIGHT(Table1[[#This Row],[Código]],2),"")</f>
        <v/>
      </c>
      <c r="C59" s="5" t="str">
        <f>IFERROR(VLOOKUP(A59,Mapa!A:B,2,0),"")</f>
        <v/>
      </c>
      <c r="D5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59"/>
      <c r="F59" s="22" t="str">
        <f>IFERROR(VLOOKUP(Table1[[#This Row],[Código]],'Inventario Fisico'!A:D,4,FALSE),"")</f>
        <v/>
      </c>
      <c r="G59" s="28" t="str">
        <f>IFERROR(VLOOKUP(Table1[[#This Row],[Código]],'Inventario Fisico'!A:L,12,FALSE),"")</f>
        <v/>
      </c>
      <c r="H59" s="23" t="str">
        <f>IFERROR(VLOOKUP(Table1[[#This Row],[Código]],'Inventario Fisico'!A:O,15,FALSE),"")</f>
        <v/>
      </c>
      <c r="I59" s="24" t="str">
        <f>IFERROR(+Table1[[#This Row],[Sistema]]*Table1[[#This Row],[Costo Unitario]],"")</f>
        <v/>
      </c>
      <c r="J59" s="30">
        <f>IFERROR(IFERROR(VLOOKUP(E59,'Conteo Fisico'!A:B,2,FALSE),0),"")</f>
        <v>0</v>
      </c>
      <c r="K59" s="101" t="str">
        <f>IFERROR(+Table1[[#This Row],[Fisico]]-Table1[[#This Row],[Sistema]],"")</f>
        <v/>
      </c>
      <c r="L59" s="5" t="str">
        <f>_xlfn.IFS(Table1[[#This Row],[Diferencia]]&gt;0,"Sobrante",Table1[[#This Row],[Diferencia]]&lt;0,"Faltante",Table1[[#This Row],[Diferencia]]=0,"Ok")</f>
        <v>Sobrante</v>
      </c>
      <c r="M59" s="25"/>
      <c r="N59" s="13" t="str">
        <f>IFERROR(+Table1[[#This Row],[Diferencia]]*Table1[[#This Row],[Costo Unitario]],"")</f>
        <v/>
      </c>
    </row>
    <row r="60" spans="1:14" ht="15" x14ac:dyDescent="0.25">
      <c r="A60" s="5" t="str">
        <f>IFERROR(LEFT(Table1[[#This Row],[Código]],1),"")</f>
        <v/>
      </c>
      <c r="B60" s="5" t="str">
        <f>IFERROR(RIGHT(Table1[[#This Row],[Código]],2),"")</f>
        <v/>
      </c>
      <c r="C60" s="5" t="str">
        <f>IFERROR(VLOOKUP(A60,Mapa!A:B,2,0),"")</f>
        <v/>
      </c>
      <c r="D6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60"/>
      <c r="F60" s="22" t="str">
        <f>IFERROR(VLOOKUP(Table1[[#This Row],[Código]],'Inventario Fisico'!A:D,4,FALSE),"")</f>
        <v/>
      </c>
      <c r="G60" s="28" t="str">
        <f>IFERROR(VLOOKUP(Table1[[#This Row],[Código]],'Inventario Fisico'!A:L,12,FALSE),"")</f>
        <v/>
      </c>
      <c r="H60" s="23" t="str">
        <f>IFERROR(VLOOKUP(Table1[[#This Row],[Código]],'Inventario Fisico'!A:O,15,FALSE),"")</f>
        <v/>
      </c>
      <c r="I60" s="24" t="str">
        <f>IFERROR(+Table1[[#This Row],[Sistema]]*Table1[[#This Row],[Costo Unitario]],"")</f>
        <v/>
      </c>
      <c r="J60" s="30">
        <f>IFERROR(IFERROR(VLOOKUP(E60,'Conteo Fisico'!A:B,2,FALSE),0),"")</f>
        <v>0</v>
      </c>
      <c r="K60" s="101" t="str">
        <f>IFERROR(+Table1[[#This Row],[Fisico]]-Table1[[#This Row],[Sistema]],"")</f>
        <v/>
      </c>
      <c r="L60" s="5" t="str">
        <f>_xlfn.IFS(Table1[[#This Row],[Diferencia]]&gt;0,"Sobrante",Table1[[#This Row],[Diferencia]]&lt;0,"Faltante",Table1[[#This Row],[Diferencia]]=0,"Ok")</f>
        <v>Sobrante</v>
      </c>
      <c r="M60" s="25"/>
      <c r="N60" s="13" t="str">
        <f>IFERROR(+Table1[[#This Row],[Diferencia]]*Table1[[#This Row],[Costo Unitario]],"")</f>
        <v/>
      </c>
    </row>
    <row r="61" spans="1:14" ht="15" x14ac:dyDescent="0.25">
      <c r="A61" s="5" t="str">
        <f>IFERROR(LEFT(Table1[[#This Row],[Código]],1),"")</f>
        <v/>
      </c>
      <c r="B61" s="5" t="str">
        <f>IFERROR(RIGHT(Table1[[#This Row],[Código]],2),"")</f>
        <v/>
      </c>
      <c r="C61" s="5" t="str">
        <f>IFERROR(VLOOKUP(A61,Mapa!A:B,2,0),"")</f>
        <v/>
      </c>
      <c r="D6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61"/>
      <c r="F61" s="22" t="str">
        <f>IFERROR(VLOOKUP(Table1[[#This Row],[Código]],'Inventario Fisico'!A:D,4,FALSE),"")</f>
        <v/>
      </c>
      <c r="G61" s="28" t="str">
        <f>IFERROR(VLOOKUP(Table1[[#This Row],[Código]],'Inventario Fisico'!A:L,12,FALSE),"")</f>
        <v/>
      </c>
      <c r="H61" s="23" t="str">
        <f>IFERROR(VLOOKUP(Table1[[#This Row],[Código]],'Inventario Fisico'!A:O,15,FALSE),"")</f>
        <v/>
      </c>
      <c r="I61" s="24" t="str">
        <f>IFERROR(+Table1[[#This Row],[Sistema]]*Table1[[#This Row],[Costo Unitario]],"")</f>
        <v/>
      </c>
      <c r="J61" s="30">
        <f>IFERROR(IFERROR(VLOOKUP(E61,'Conteo Fisico'!A:B,2,FALSE),0),"")</f>
        <v>0</v>
      </c>
      <c r="K61" s="101" t="str">
        <f>IFERROR(+Table1[[#This Row],[Fisico]]-Table1[[#This Row],[Sistema]],"")</f>
        <v/>
      </c>
      <c r="L61" s="5" t="str">
        <f>_xlfn.IFS(Table1[[#This Row],[Diferencia]]&gt;0,"Sobrante",Table1[[#This Row],[Diferencia]]&lt;0,"Faltante",Table1[[#This Row],[Diferencia]]=0,"Ok")</f>
        <v>Sobrante</v>
      </c>
      <c r="M61" s="25"/>
      <c r="N61" s="13" t="str">
        <f>IFERROR(+Table1[[#This Row],[Diferencia]]*Table1[[#This Row],[Costo Unitario]],"")</f>
        <v/>
      </c>
    </row>
    <row r="62" spans="1:14" ht="15" x14ac:dyDescent="0.25">
      <c r="A62" s="5" t="str">
        <f>IFERROR(LEFT(Table1[[#This Row],[Código]],1),"")</f>
        <v/>
      </c>
      <c r="B62" s="5" t="str">
        <f>IFERROR(RIGHT(Table1[[#This Row],[Código]],2),"")</f>
        <v/>
      </c>
      <c r="C62" s="5" t="str">
        <f>IFERROR(VLOOKUP(A62,Mapa!A:B,2,0),"")</f>
        <v/>
      </c>
      <c r="D6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62"/>
      <c r="F62" s="22" t="str">
        <f>IFERROR(VLOOKUP(Table1[[#This Row],[Código]],'Inventario Fisico'!A:D,4,FALSE),"")</f>
        <v/>
      </c>
      <c r="G62" s="28" t="str">
        <f>IFERROR(VLOOKUP(Table1[[#This Row],[Código]],'Inventario Fisico'!A:L,12,FALSE),"")</f>
        <v/>
      </c>
      <c r="H62" s="23" t="str">
        <f>IFERROR(VLOOKUP(Table1[[#This Row],[Código]],'Inventario Fisico'!A:O,15,FALSE),"")</f>
        <v/>
      </c>
      <c r="I62" s="24" t="str">
        <f>IFERROR(+Table1[[#This Row],[Sistema]]*Table1[[#This Row],[Costo Unitario]],"")</f>
        <v/>
      </c>
      <c r="J62" s="30">
        <f>IFERROR(IFERROR(VLOOKUP(E62,'Conteo Fisico'!A:B,2,FALSE),0),"")</f>
        <v>0</v>
      </c>
      <c r="K62" s="101" t="str">
        <f>IFERROR(+Table1[[#This Row],[Fisico]]-Table1[[#This Row],[Sistema]],"")</f>
        <v/>
      </c>
      <c r="L62" s="5" t="str">
        <f>_xlfn.IFS(Table1[[#This Row],[Diferencia]]&gt;0,"Sobrante",Table1[[#This Row],[Diferencia]]&lt;0,"Faltante",Table1[[#This Row],[Diferencia]]=0,"Ok")</f>
        <v>Sobrante</v>
      </c>
      <c r="M62" s="25"/>
      <c r="N62" s="13" t="str">
        <f>IFERROR(+Table1[[#This Row],[Diferencia]]*Table1[[#This Row],[Costo Unitario]],"")</f>
        <v/>
      </c>
    </row>
    <row r="63" spans="1:14" ht="15" x14ac:dyDescent="0.25">
      <c r="A63" s="5" t="str">
        <f>IFERROR(LEFT(Table1[[#This Row],[Código]],1),"")</f>
        <v/>
      </c>
      <c r="B63" s="5" t="str">
        <f>IFERROR(RIGHT(Table1[[#This Row],[Código]],2),"")</f>
        <v/>
      </c>
      <c r="C63" s="5" t="str">
        <f>IFERROR(VLOOKUP(A63,Mapa!A:B,2,0),"")</f>
        <v/>
      </c>
      <c r="D6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63"/>
      <c r="F63" s="22" t="str">
        <f>IFERROR(VLOOKUP(Table1[[#This Row],[Código]],'Inventario Fisico'!A:D,4,FALSE),"")</f>
        <v/>
      </c>
      <c r="G63" s="28" t="str">
        <f>IFERROR(VLOOKUP(Table1[[#This Row],[Código]],'Inventario Fisico'!A:L,12,FALSE),"")</f>
        <v/>
      </c>
      <c r="H63" s="23" t="str">
        <f>IFERROR(VLOOKUP(Table1[[#This Row],[Código]],'Inventario Fisico'!A:O,15,FALSE),"")</f>
        <v/>
      </c>
      <c r="I63" s="24" t="str">
        <f>IFERROR(+Table1[[#This Row],[Sistema]]*Table1[[#This Row],[Costo Unitario]],"")</f>
        <v/>
      </c>
      <c r="J63" s="30">
        <f>IFERROR(IFERROR(VLOOKUP(E63,'Conteo Fisico'!A:B,2,FALSE),0),"")</f>
        <v>0</v>
      </c>
      <c r="K63" s="101" t="str">
        <f>IFERROR(+Table1[[#This Row],[Fisico]]-Table1[[#This Row],[Sistema]],"")</f>
        <v/>
      </c>
      <c r="L63" s="5" t="str">
        <f>_xlfn.IFS(Table1[[#This Row],[Diferencia]]&gt;0,"Sobrante",Table1[[#This Row],[Diferencia]]&lt;0,"Faltante",Table1[[#This Row],[Diferencia]]=0,"Ok")</f>
        <v>Sobrante</v>
      </c>
      <c r="M63" s="25"/>
      <c r="N63" s="13" t="str">
        <f>IFERROR(+Table1[[#This Row],[Diferencia]]*Table1[[#This Row],[Costo Unitario]],"")</f>
        <v/>
      </c>
    </row>
    <row r="64" spans="1:14" ht="15" x14ac:dyDescent="0.25">
      <c r="A64" s="5" t="str">
        <f>IFERROR(LEFT(Table1[[#This Row],[Código]],1),"")</f>
        <v/>
      </c>
      <c r="B64" s="5" t="str">
        <f>IFERROR(RIGHT(Table1[[#This Row],[Código]],2),"")</f>
        <v/>
      </c>
      <c r="C64" s="5" t="str">
        <f>IFERROR(VLOOKUP(A64,Mapa!A:B,2,0),"")</f>
        <v/>
      </c>
      <c r="D6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64"/>
      <c r="F64" s="22" t="str">
        <f>IFERROR(VLOOKUP(Table1[[#This Row],[Código]],'Inventario Fisico'!A:D,4,FALSE),"")</f>
        <v/>
      </c>
      <c r="G64" s="28" t="str">
        <f>IFERROR(VLOOKUP(Table1[[#This Row],[Código]],'Inventario Fisico'!A:L,12,FALSE),"")</f>
        <v/>
      </c>
      <c r="H64" s="23" t="str">
        <f>IFERROR(VLOOKUP(Table1[[#This Row],[Código]],'Inventario Fisico'!A:O,15,FALSE),"")</f>
        <v/>
      </c>
      <c r="I64" s="24" t="str">
        <f>IFERROR(+Table1[[#This Row],[Sistema]]*Table1[[#This Row],[Costo Unitario]],"")</f>
        <v/>
      </c>
      <c r="J64" s="30">
        <f>IFERROR(IFERROR(VLOOKUP(E64,'Conteo Fisico'!A:B,2,FALSE),0),"")</f>
        <v>0</v>
      </c>
      <c r="K64" s="101" t="str">
        <f>IFERROR(+Table1[[#This Row],[Fisico]]-Table1[[#This Row],[Sistema]],"")</f>
        <v/>
      </c>
      <c r="L64" s="5" t="str">
        <f>_xlfn.IFS(Table1[[#This Row],[Diferencia]]&gt;0,"Sobrante",Table1[[#This Row],[Diferencia]]&lt;0,"Faltante",Table1[[#This Row],[Diferencia]]=0,"Ok")</f>
        <v>Sobrante</v>
      </c>
      <c r="M64" s="25"/>
      <c r="N64" s="13" t="str">
        <f>IFERROR(+Table1[[#This Row],[Diferencia]]*Table1[[#This Row],[Costo Unitario]],"")</f>
        <v/>
      </c>
    </row>
    <row r="65" spans="1:14" ht="15" x14ac:dyDescent="0.25">
      <c r="A65" s="5" t="str">
        <f>IFERROR(LEFT(Table1[[#This Row],[Código]],1),"")</f>
        <v/>
      </c>
      <c r="B65" s="5" t="str">
        <f>IFERROR(RIGHT(Table1[[#This Row],[Código]],2),"")</f>
        <v/>
      </c>
      <c r="C65" s="5" t="str">
        <f>IFERROR(VLOOKUP(A65,Mapa!A:B,2,0),"")</f>
        <v/>
      </c>
      <c r="D6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65"/>
      <c r="F65" s="22" t="str">
        <f>IFERROR(VLOOKUP(Table1[[#This Row],[Código]],'Inventario Fisico'!A:D,4,FALSE),"")</f>
        <v/>
      </c>
      <c r="G65" s="28" t="str">
        <f>IFERROR(VLOOKUP(Table1[[#This Row],[Código]],'Inventario Fisico'!A:L,12,FALSE),"")</f>
        <v/>
      </c>
      <c r="H65" s="23" t="str">
        <f>IFERROR(VLOOKUP(Table1[[#This Row],[Código]],'Inventario Fisico'!A:O,15,FALSE),"")</f>
        <v/>
      </c>
      <c r="I65" s="24" t="str">
        <f>IFERROR(+Table1[[#This Row],[Sistema]]*Table1[[#This Row],[Costo Unitario]],"")</f>
        <v/>
      </c>
      <c r="J65" s="30">
        <f>IFERROR(IFERROR(VLOOKUP(E65,'Conteo Fisico'!A:B,2,FALSE),0),"")</f>
        <v>0</v>
      </c>
      <c r="K65" s="101" t="str">
        <f>IFERROR(+Table1[[#This Row],[Fisico]]-Table1[[#This Row],[Sistema]],"")</f>
        <v/>
      </c>
      <c r="L65" s="5" t="str">
        <f>_xlfn.IFS(Table1[[#This Row],[Diferencia]]&gt;0,"Sobrante",Table1[[#This Row],[Diferencia]]&lt;0,"Faltante",Table1[[#This Row],[Diferencia]]=0,"Ok")</f>
        <v>Sobrante</v>
      </c>
      <c r="M65" s="25"/>
      <c r="N65" s="13" t="str">
        <f>IFERROR(+Table1[[#This Row],[Diferencia]]*Table1[[#This Row],[Costo Unitario]],"")</f>
        <v/>
      </c>
    </row>
    <row r="66" spans="1:14" ht="15" x14ac:dyDescent="0.25">
      <c r="A66" s="5" t="str">
        <f>IFERROR(LEFT(Table1[[#This Row],[Código]],1),"")</f>
        <v/>
      </c>
      <c r="B66" s="5" t="str">
        <f>IFERROR(RIGHT(Table1[[#This Row],[Código]],2),"")</f>
        <v/>
      </c>
      <c r="C66" s="5" t="str">
        <f>IFERROR(VLOOKUP(A66,Mapa!A:B,2,0),"")</f>
        <v/>
      </c>
      <c r="D6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66"/>
      <c r="F66" s="22" t="str">
        <f>IFERROR(VLOOKUP(Table1[[#This Row],[Código]],'Inventario Fisico'!A:D,4,FALSE),"")</f>
        <v/>
      </c>
      <c r="G66" s="28" t="str">
        <f>IFERROR(VLOOKUP(Table1[[#This Row],[Código]],'Inventario Fisico'!A:L,12,FALSE),"")</f>
        <v/>
      </c>
      <c r="H66" s="23" t="str">
        <f>IFERROR(VLOOKUP(Table1[[#This Row],[Código]],'Inventario Fisico'!A:O,15,FALSE),"")</f>
        <v/>
      </c>
      <c r="I66" s="24" t="str">
        <f>IFERROR(+Table1[[#This Row],[Sistema]]*Table1[[#This Row],[Costo Unitario]],"")</f>
        <v/>
      </c>
      <c r="J66" s="30">
        <f>IFERROR(IFERROR(VLOOKUP(E66,'Conteo Fisico'!A:B,2,FALSE),0),"")</f>
        <v>0</v>
      </c>
      <c r="K66" s="101" t="str">
        <f>IFERROR(+Table1[[#This Row],[Fisico]]-Table1[[#This Row],[Sistema]],"")</f>
        <v/>
      </c>
      <c r="L66" s="5" t="str">
        <f>_xlfn.IFS(Table1[[#This Row],[Diferencia]]&gt;0,"Sobrante",Table1[[#This Row],[Diferencia]]&lt;0,"Faltante",Table1[[#This Row],[Diferencia]]=0,"Ok")</f>
        <v>Sobrante</v>
      </c>
      <c r="M66" s="25"/>
      <c r="N66" s="13" t="str">
        <f>IFERROR(+Table1[[#This Row],[Diferencia]]*Table1[[#This Row],[Costo Unitario]],"")</f>
        <v/>
      </c>
    </row>
    <row r="67" spans="1:14" ht="15" x14ac:dyDescent="0.25">
      <c r="A67" s="5" t="str">
        <f>IFERROR(LEFT(Table1[[#This Row],[Código]],1),"")</f>
        <v/>
      </c>
      <c r="B67" s="5" t="str">
        <f>IFERROR(RIGHT(Table1[[#This Row],[Código]],2),"")</f>
        <v/>
      </c>
      <c r="C67" s="5" t="str">
        <f>IFERROR(VLOOKUP(A67,Mapa!A:B,2,0),"")</f>
        <v/>
      </c>
      <c r="D6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67"/>
      <c r="F67" s="22" t="str">
        <f>IFERROR(VLOOKUP(Table1[[#This Row],[Código]],'Inventario Fisico'!A:D,4,FALSE),"")</f>
        <v/>
      </c>
      <c r="G67" s="28" t="str">
        <f>IFERROR(VLOOKUP(Table1[[#This Row],[Código]],'Inventario Fisico'!A:L,12,FALSE),"")</f>
        <v/>
      </c>
      <c r="H67" s="23" t="str">
        <f>IFERROR(VLOOKUP(Table1[[#This Row],[Código]],'Inventario Fisico'!A:O,15,FALSE),"")</f>
        <v/>
      </c>
      <c r="I67" s="24" t="str">
        <f>IFERROR(+Table1[[#This Row],[Sistema]]*Table1[[#This Row],[Costo Unitario]],"")</f>
        <v/>
      </c>
      <c r="J67" s="30">
        <f>IFERROR(IFERROR(VLOOKUP(E67,'Conteo Fisico'!A:B,2,FALSE),0),"")</f>
        <v>0</v>
      </c>
      <c r="K67" s="101" t="str">
        <f>IFERROR(+Table1[[#This Row],[Fisico]]-Table1[[#This Row],[Sistema]],"")</f>
        <v/>
      </c>
      <c r="L67" s="5" t="str">
        <f>_xlfn.IFS(Table1[[#This Row],[Diferencia]]&gt;0,"Sobrante",Table1[[#This Row],[Diferencia]]&lt;0,"Faltante",Table1[[#This Row],[Diferencia]]=0,"Ok")</f>
        <v>Sobrante</v>
      </c>
      <c r="M67" s="25"/>
      <c r="N67" s="13" t="str">
        <f>IFERROR(+Table1[[#This Row],[Diferencia]]*Table1[[#This Row],[Costo Unitario]],"")</f>
        <v/>
      </c>
    </row>
    <row r="68" spans="1:14" ht="15" x14ac:dyDescent="0.25">
      <c r="A68" s="5" t="str">
        <f>IFERROR(LEFT(Table1[[#This Row],[Código]],1),"")</f>
        <v/>
      </c>
      <c r="B68" s="5" t="str">
        <f>IFERROR(RIGHT(Table1[[#This Row],[Código]],2),"")</f>
        <v/>
      </c>
      <c r="C68" s="5" t="str">
        <f>IFERROR(VLOOKUP(A68,Mapa!A:B,2,0),"")</f>
        <v/>
      </c>
      <c r="D6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68"/>
      <c r="F68" s="22" t="str">
        <f>IFERROR(VLOOKUP(Table1[[#This Row],[Código]],'Inventario Fisico'!A:D,4,FALSE),"")</f>
        <v/>
      </c>
      <c r="G68" s="28" t="str">
        <f>IFERROR(VLOOKUP(Table1[[#This Row],[Código]],'Inventario Fisico'!A:L,12,FALSE),"")</f>
        <v/>
      </c>
      <c r="H68" s="23" t="str">
        <f>IFERROR(VLOOKUP(Table1[[#This Row],[Código]],'Inventario Fisico'!A:O,15,FALSE),"")</f>
        <v/>
      </c>
      <c r="I68" s="24" t="str">
        <f>IFERROR(+Table1[[#This Row],[Sistema]]*Table1[[#This Row],[Costo Unitario]],"")</f>
        <v/>
      </c>
      <c r="J68" s="30">
        <f>IFERROR(IFERROR(VLOOKUP(E68,'Conteo Fisico'!A:B,2,FALSE),0),"")</f>
        <v>0</v>
      </c>
      <c r="K68" s="101" t="str">
        <f>IFERROR(+Table1[[#This Row],[Fisico]]-Table1[[#This Row],[Sistema]],"")</f>
        <v/>
      </c>
      <c r="L68" s="5" t="str">
        <f>_xlfn.IFS(Table1[[#This Row],[Diferencia]]&gt;0,"Sobrante",Table1[[#This Row],[Diferencia]]&lt;0,"Faltante",Table1[[#This Row],[Diferencia]]=0,"Ok")</f>
        <v>Sobrante</v>
      </c>
      <c r="M68" s="25"/>
      <c r="N68" s="13" t="str">
        <f>IFERROR(+Table1[[#This Row],[Diferencia]]*Table1[[#This Row],[Costo Unitario]],"")</f>
        <v/>
      </c>
    </row>
    <row r="69" spans="1:14" ht="15" x14ac:dyDescent="0.25">
      <c r="A69" s="5" t="str">
        <f>IFERROR(LEFT(Table1[[#This Row],[Código]],1),"")</f>
        <v/>
      </c>
      <c r="B69" s="5" t="str">
        <f>IFERROR(RIGHT(Table1[[#This Row],[Código]],2),"")</f>
        <v/>
      </c>
      <c r="C69" s="5" t="str">
        <f>IFERROR(VLOOKUP(A69,Mapa!A:B,2,0),"")</f>
        <v/>
      </c>
      <c r="D6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69"/>
      <c r="F69" s="22" t="str">
        <f>IFERROR(VLOOKUP(Table1[[#This Row],[Código]],'Inventario Fisico'!A:D,4,FALSE),"")</f>
        <v/>
      </c>
      <c r="G69" s="28" t="str">
        <f>IFERROR(VLOOKUP(Table1[[#This Row],[Código]],'Inventario Fisico'!A:L,12,FALSE),"")</f>
        <v/>
      </c>
      <c r="H69" s="23" t="str">
        <f>IFERROR(VLOOKUP(Table1[[#This Row],[Código]],'Inventario Fisico'!A:O,15,FALSE),"")</f>
        <v/>
      </c>
      <c r="I69" s="24" t="str">
        <f>IFERROR(+Table1[[#This Row],[Sistema]]*Table1[[#This Row],[Costo Unitario]],"")</f>
        <v/>
      </c>
      <c r="J69" s="30">
        <f>IFERROR(IFERROR(VLOOKUP(E69,'Conteo Fisico'!A:B,2,FALSE),0),"")</f>
        <v>0</v>
      </c>
      <c r="K69" s="101" t="str">
        <f>IFERROR(+Table1[[#This Row],[Fisico]]-Table1[[#This Row],[Sistema]],"")</f>
        <v/>
      </c>
      <c r="L69" s="5" t="str">
        <f>_xlfn.IFS(Table1[[#This Row],[Diferencia]]&gt;0,"Sobrante",Table1[[#This Row],[Diferencia]]&lt;0,"Faltante",Table1[[#This Row],[Diferencia]]=0,"Ok")</f>
        <v>Sobrante</v>
      </c>
      <c r="M69" s="25"/>
      <c r="N69" s="13" t="str">
        <f>IFERROR(+Table1[[#This Row],[Diferencia]]*Table1[[#This Row],[Costo Unitario]],"")</f>
        <v/>
      </c>
    </row>
    <row r="70" spans="1:14" ht="15" x14ac:dyDescent="0.25">
      <c r="A70" s="5" t="str">
        <f>IFERROR(LEFT(Table1[[#This Row],[Código]],1),"")</f>
        <v/>
      </c>
      <c r="B70" s="5" t="str">
        <f>IFERROR(RIGHT(Table1[[#This Row],[Código]],2),"")</f>
        <v/>
      </c>
      <c r="C70" s="5" t="str">
        <f>IFERROR(VLOOKUP(A70,Mapa!A:B,2,0),"")</f>
        <v/>
      </c>
      <c r="D7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70"/>
      <c r="F70" s="22" t="str">
        <f>IFERROR(VLOOKUP(Table1[[#This Row],[Código]],'Inventario Fisico'!A:D,4,FALSE),"")</f>
        <v/>
      </c>
      <c r="G70" s="28" t="str">
        <f>IFERROR(VLOOKUP(Table1[[#This Row],[Código]],'Inventario Fisico'!A:L,12,FALSE),"")</f>
        <v/>
      </c>
      <c r="H70" s="23" t="str">
        <f>IFERROR(VLOOKUP(Table1[[#This Row],[Código]],'Inventario Fisico'!A:O,15,FALSE),"")</f>
        <v/>
      </c>
      <c r="I70" s="24" t="str">
        <f>IFERROR(+Table1[[#This Row],[Sistema]]*Table1[[#This Row],[Costo Unitario]],"")</f>
        <v/>
      </c>
      <c r="J70" s="30">
        <f>IFERROR(IFERROR(VLOOKUP(E70,'Conteo Fisico'!A:B,2,FALSE),0),"")</f>
        <v>0</v>
      </c>
      <c r="K70" s="101" t="str">
        <f>IFERROR(+Table1[[#This Row],[Fisico]]-Table1[[#This Row],[Sistema]],"")</f>
        <v/>
      </c>
      <c r="L70" s="5" t="str">
        <f>_xlfn.IFS(Table1[[#This Row],[Diferencia]]&gt;0,"Sobrante",Table1[[#This Row],[Diferencia]]&lt;0,"Faltante",Table1[[#This Row],[Diferencia]]=0,"Ok")</f>
        <v>Sobrante</v>
      </c>
      <c r="M70" s="25"/>
      <c r="N70" s="13" t="str">
        <f>IFERROR(+Table1[[#This Row],[Diferencia]]*Table1[[#This Row],[Costo Unitario]],"")</f>
        <v/>
      </c>
    </row>
    <row r="71" spans="1:14" ht="15" x14ac:dyDescent="0.25">
      <c r="A71" s="5" t="str">
        <f>IFERROR(LEFT(Table1[[#This Row],[Código]],1),"")</f>
        <v/>
      </c>
      <c r="B71" s="5" t="str">
        <f>IFERROR(RIGHT(Table1[[#This Row],[Código]],2),"")</f>
        <v/>
      </c>
      <c r="C71" s="5" t="str">
        <f>IFERROR(VLOOKUP(A71,Mapa!A:B,2,0),"")</f>
        <v/>
      </c>
      <c r="D7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71"/>
      <c r="F71" s="22" t="str">
        <f>IFERROR(VLOOKUP(Table1[[#This Row],[Código]],'Inventario Fisico'!A:D,4,FALSE),"")</f>
        <v/>
      </c>
      <c r="G71" s="28" t="str">
        <f>IFERROR(VLOOKUP(Table1[[#This Row],[Código]],'Inventario Fisico'!A:L,12,FALSE),"")</f>
        <v/>
      </c>
      <c r="H71" s="23" t="str">
        <f>IFERROR(VLOOKUP(Table1[[#This Row],[Código]],'Inventario Fisico'!A:O,15,FALSE),"")</f>
        <v/>
      </c>
      <c r="I71" s="24" t="str">
        <f>IFERROR(+Table1[[#This Row],[Sistema]]*Table1[[#This Row],[Costo Unitario]],"")</f>
        <v/>
      </c>
      <c r="J71" s="30">
        <f>IFERROR(IFERROR(VLOOKUP(E71,'Conteo Fisico'!A:B,2,FALSE),0),"")</f>
        <v>0</v>
      </c>
      <c r="K71" s="101" t="str">
        <f>IFERROR(+Table1[[#This Row],[Fisico]]-Table1[[#This Row],[Sistema]],"")</f>
        <v/>
      </c>
      <c r="L71" s="5" t="str">
        <f>_xlfn.IFS(Table1[[#This Row],[Diferencia]]&gt;0,"Sobrante",Table1[[#This Row],[Diferencia]]&lt;0,"Faltante",Table1[[#This Row],[Diferencia]]=0,"Ok")</f>
        <v>Sobrante</v>
      </c>
      <c r="M71" s="25"/>
      <c r="N71" s="13" t="str">
        <f>IFERROR(+Table1[[#This Row],[Diferencia]]*Table1[[#This Row],[Costo Unitario]],"")</f>
        <v/>
      </c>
    </row>
    <row r="72" spans="1:14" ht="15" x14ac:dyDescent="0.25">
      <c r="A72" s="5" t="str">
        <f>IFERROR(LEFT(Table1[[#This Row],[Código]],1),"")</f>
        <v/>
      </c>
      <c r="B72" s="5" t="str">
        <f>IFERROR(RIGHT(Table1[[#This Row],[Código]],2),"")</f>
        <v/>
      </c>
      <c r="C72" s="5" t="str">
        <f>IFERROR(VLOOKUP(A72,Mapa!A:B,2,0),"")</f>
        <v/>
      </c>
      <c r="D7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72"/>
      <c r="F72" s="22" t="str">
        <f>IFERROR(VLOOKUP(Table1[[#This Row],[Código]],'Inventario Fisico'!A:D,4,FALSE),"")</f>
        <v/>
      </c>
      <c r="G72" s="28" t="str">
        <f>IFERROR(VLOOKUP(Table1[[#This Row],[Código]],'Inventario Fisico'!A:L,12,FALSE),"")</f>
        <v/>
      </c>
      <c r="H72" s="23" t="str">
        <f>IFERROR(VLOOKUP(Table1[[#This Row],[Código]],'Inventario Fisico'!A:O,15,FALSE),"")</f>
        <v/>
      </c>
      <c r="I72" s="24" t="str">
        <f>IFERROR(+Table1[[#This Row],[Sistema]]*Table1[[#This Row],[Costo Unitario]],"")</f>
        <v/>
      </c>
      <c r="J72" s="30">
        <f>IFERROR(IFERROR(VLOOKUP(E72,'Conteo Fisico'!A:B,2,FALSE),0),"")</f>
        <v>0</v>
      </c>
      <c r="K72" s="101" t="str">
        <f>IFERROR(+Table1[[#This Row],[Fisico]]-Table1[[#This Row],[Sistema]],"")</f>
        <v/>
      </c>
      <c r="L72" s="5" t="str">
        <f>_xlfn.IFS(Table1[[#This Row],[Diferencia]]&gt;0,"Sobrante",Table1[[#This Row],[Diferencia]]&lt;0,"Faltante",Table1[[#This Row],[Diferencia]]=0,"Ok")</f>
        <v>Sobrante</v>
      </c>
      <c r="M72" s="25"/>
      <c r="N72" s="13" t="str">
        <f>IFERROR(+Table1[[#This Row],[Diferencia]]*Table1[[#This Row],[Costo Unitario]],"")</f>
        <v/>
      </c>
    </row>
    <row r="73" spans="1:14" ht="15" x14ac:dyDescent="0.25">
      <c r="A73" s="5" t="str">
        <f>IFERROR(LEFT(Table1[[#This Row],[Código]],1),"")</f>
        <v/>
      </c>
      <c r="B73" s="5" t="str">
        <f>IFERROR(RIGHT(Table1[[#This Row],[Código]],2),"")</f>
        <v/>
      </c>
      <c r="C73" s="5" t="str">
        <f>IFERROR(VLOOKUP(A73,Mapa!A:B,2,0),"")</f>
        <v/>
      </c>
      <c r="D7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73"/>
      <c r="F73" s="22" t="str">
        <f>IFERROR(VLOOKUP(Table1[[#This Row],[Código]],'Inventario Fisico'!A:D,4,FALSE),"")</f>
        <v/>
      </c>
      <c r="G73" s="28" t="str">
        <f>IFERROR(VLOOKUP(Table1[[#This Row],[Código]],'Inventario Fisico'!A:L,12,FALSE),"")</f>
        <v/>
      </c>
      <c r="H73" s="23" t="str">
        <f>IFERROR(VLOOKUP(Table1[[#This Row],[Código]],'Inventario Fisico'!A:O,15,FALSE),"")</f>
        <v/>
      </c>
      <c r="I73" s="24" t="str">
        <f>IFERROR(+Table1[[#This Row],[Sistema]]*Table1[[#This Row],[Costo Unitario]],"")</f>
        <v/>
      </c>
      <c r="J73" s="30">
        <f>IFERROR(IFERROR(VLOOKUP(E73,'Conteo Fisico'!A:B,2,FALSE),0),"")</f>
        <v>0</v>
      </c>
      <c r="K73" s="101" t="str">
        <f>IFERROR(+Table1[[#This Row],[Fisico]]-Table1[[#This Row],[Sistema]],"")</f>
        <v/>
      </c>
      <c r="L73" s="5" t="str">
        <f>_xlfn.IFS(Table1[[#This Row],[Diferencia]]&gt;0,"Sobrante",Table1[[#This Row],[Diferencia]]&lt;0,"Faltante",Table1[[#This Row],[Diferencia]]=0,"Ok")</f>
        <v>Sobrante</v>
      </c>
      <c r="M73" s="25"/>
      <c r="N73" s="13" t="str">
        <f>IFERROR(+Table1[[#This Row],[Diferencia]]*Table1[[#This Row],[Costo Unitario]],"")</f>
        <v/>
      </c>
    </row>
    <row r="74" spans="1:14" ht="15" x14ac:dyDescent="0.25">
      <c r="A74" s="5" t="str">
        <f>IFERROR(LEFT(Table1[[#This Row],[Código]],1),"")</f>
        <v/>
      </c>
      <c r="B74" s="5" t="str">
        <f>IFERROR(RIGHT(Table1[[#This Row],[Código]],2),"")</f>
        <v/>
      </c>
      <c r="C74" s="5" t="str">
        <f>IFERROR(VLOOKUP(A74,Mapa!A:B,2,0),"")</f>
        <v/>
      </c>
      <c r="D7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74"/>
      <c r="F74" s="22" t="str">
        <f>IFERROR(VLOOKUP(Table1[[#This Row],[Código]],'Inventario Fisico'!A:D,4,FALSE),"")</f>
        <v/>
      </c>
      <c r="G74" s="28" t="str">
        <f>IFERROR(VLOOKUP(Table1[[#This Row],[Código]],'Inventario Fisico'!A:L,12,FALSE),"")</f>
        <v/>
      </c>
      <c r="H74" s="23" t="str">
        <f>IFERROR(VLOOKUP(Table1[[#This Row],[Código]],'Inventario Fisico'!A:O,15,FALSE),"")</f>
        <v/>
      </c>
      <c r="I74" s="24" t="str">
        <f>IFERROR(+Table1[[#This Row],[Sistema]]*Table1[[#This Row],[Costo Unitario]],"")</f>
        <v/>
      </c>
      <c r="J74" s="30">
        <f>IFERROR(IFERROR(VLOOKUP(E74,'Conteo Fisico'!A:B,2,FALSE),0),"")</f>
        <v>0</v>
      </c>
      <c r="K74" s="101" t="str">
        <f>IFERROR(+Table1[[#This Row],[Fisico]]-Table1[[#This Row],[Sistema]],"")</f>
        <v/>
      </c>
      <c r="L74" s="5" t="str">
        <f>_xlfn.IFS(Table1[[#This Row],[Diferencia]]&gt;0,"Sobrante",Table1[[#This Row],[Diferencia]]&lt;0,"Faltante",Table1[[#This Row],[Diferencia]]=0,"Ok")</f>
        <v>Sobrante</v>
      </c>
      <c r="M74" s="25"/>
      <c r="N74" s="13" t="str">
        <f>IFERROR(+Table1[[#This Row],[Diferencia]]*Table1[[#This Row],[Costo Unitario]],"")</f>
        <v/>
      </c>
    </row>
    <row r="75" spans="1:14" ht="15" x14ac:dyDescent="0.25">
      <c r="A75" s="5" t="str">
        <f>IFERROR(LEFT(Table1[[#This Row],[Código]],1),"")</f>
        <v/>
      </c>
      <c r="B75" s="5" t="str">
        <f>IFERROR(RIGHT(Table1[[#This Row],[Código]],2),"")</f>
        <v/>
      </c>
      <c r="C75" s="5" t="str">
        <f>IFERROR(VLOOKUP(A75,Mapa!A:B,2,0),"")</f>
        <v/>
      </c>
      <c r="D7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75"/>
      <c r="F75" s="22" t="str">
        <f>IFERROR(VLOOKUP(Table1[[#This Row],[Código]],'Inventario Fisico'!A:D,4,FALSE),"")</f>
        <v/>
      </c>
      <c r="G75" s="28" t="str">
        <f>IFERROR(VLOOKUP(Table1[[#This Row],[Código]],'Inventario Fisico'!A:L,12,FALSE),"")</f>
        <v/>
      </c>
      <c r="H75" s="23" t="str">
        <f>IFERROR(VLOOKUP(Table1[[#This Row],[Código]],'Inventario Fisico'!A:O,15,FALSE),"")</f>
        <v/>
      </c>
      <c r="I75" s="24" t="str">
        <f>IFERROR(+Table1[[#This Row],[Sistema]]*Table1[[#This Row],[Costo Unitario]],"")</f>
        <v/>
      </c>
      <c r="J75" s="30">
        <f>IFERROR(IFERROR(VLOOKUP(E75,'Conteo Fisico'!A:B,2,FALSE),0),"")</f>
        <v>0</v>
      </c>
      <c r="K75" s="101" t="str">
        <f>IFERROR(+Table1[[#This Row],[Fisico]]-Table1[[#This Row],[Sistema]],"")</f>
        <v/>
      </c>
      <c r="L75" s="5" t="str">
        <f>_xlfn.IFS(Table1[[#This Row],[Diferencia]]&gt;0,"Sobrante",Table1[[#This Row],[Diferencia]]&lt;0,"Faltante",Table1[[#This Row],[Diferencia]]=0,"Ok")</f>
        <v>Sobrante</v>
      </c>
      <c r="M75" s="25"/>
      <c r="N75" s="13" t="str">
        <f>IFERROR(+Table1[[#This Row],[Diferencia]]*Table1[[#This Row],[Costo Unitario]],"")</f>
        <v/>
      </c>
    </row>
    <row r="76" spans="1:14" ht="15" x14ac:dyDescent="0.25">
      <c r="A76" s="5" t="str">
        <f>IFERROR(LEFT(Table1[[#This Row],[Código]],1),"")</f>
        <v/>
      </c>
      <c r="B76" s="5" t="str">
        <f>IFERROR(RIGHT(Table1[[#This Row],[Código]],2),"")</f>
        <v/>
      </c>
      <c r="C76" s="5" t="str">
        <f>IFERROR(VLOOKUP(A76,Mapa!A:B,2,0),"")</f>
        <v/>
      </c>
      <c r="D7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76"/>
      <c r="F76" s="22" t="str">
        <f>IFERROR(VLOOKUP(Table1[[#This Row],[Código]],'Inventario Fisico'!A:D,4,FALSE),"")</f>
        <v/>
      </c>
      <c r="G76" s="28" t="str">
        <f>IFERROR(VLOOKUP(Table1[[#This Row],[Código]],'Inventario Fisico'!A:L,12,FALSE),"")</f>
        <v/>
      </c>
      <c r="H76" s="23" t="str">
        <f>IFERROR(VLOOKUP(Table1[[#This Row],[Código]],'Inventario Fisico'!A:O,15,FALSE),"")</f>
        <v/>
      </c>
      <c r="I76" s="24" t="str">
        <f>IFERROR(+Table1[[#This Row],[Sistema]]*Table1[[#This Row],[Costo Unitario]],"")</f>
        <v/>
      </c>
      <c r="J76" s="30">
        <f>IFERROR(IFERROR(VLOOKUP(E76,'Conteo Fisico'!A:B,2,FALSE),0),"")</f>
        <v>0</v>
      </c>
      <c r="K76" s="101" t="str">
        <f>IFERROR(+Table1[[#This Row],[Fisico]]-Table1[[#This Row],[Sistema]],"")</f>
        <v/>
      </c>
      <c r="L76" s="5" t="str">
        <f>_xlfn.IFS(Table1[[#This Row],[Diferencia]]&gt;0,"Sobrante",Table1[[#This Row],[Diferencia]]&lt;0,"Faltante",Table1[[#This Row],[Diferencia]]=0,"Ok")</f>
        <v>Sobrante</v>
      </c>
      <c r="M76" s="25"/>
      <c r="N76" s="13" t="str">
        <f>IFERROR(+Table1[[#This Row],[Diferencia]]*Table1[[#This Row],[Costo Unitario]],"")</f>
        <v/>
      </c>
    </row>
    <row r="77" spans="1:14" ht="15" x14ac:dyDescent="0.25">
      <c r="A77" s="5" t="str">
        <f>IFERROR(LEFT(Table1[[#This Row],[Código]],1),"")</f>
        <v/>
      </c>
      <c r="B77" s="5" t="str">
        <f>IFERROR(RIGHT(Table1[[#This Row],[Código]],2),"")</f>
        <v/>
      </c>
      <c r="C77" s="5" t="str">
        <f>IFERROR(VLOOKUP(A77,Mapa!A:B,2,0),"")</f>
        <v/>
      </c>
      <c r="D7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77"/>
      <c r="F77" s="22" t="str">
        <f>IFERROR(VLOOKUP(Table1[[#This Row],[Código]],'Inventario Fisico'!A:D,4,FALSE),"")</f>
        <v/>
      </c>
      <c r="G77" s="28" t="str">
        <f>IFERROR(VLOOKUP(Table1[[#This Row],[Código]],'Inventario Fisico'!A:L,12,FALSE),"")</f>
        <v/>
      </c>
      <c r="H77" s="23" t="str">
        <f>IFERROR(VLOOKUP(Table1[[#This Row],[Código]],'Inventario Fisico'!A:O,15,FALSE),"")</f>
        <v/>
      </c>
      <c r="I77" s="24" t="str">
        <f>IFERROR(+Table1[[#This Row],[Sistema]]*Table1[[#This Row],[Costo Unitario]],"")</f>
        <v/>
      </c>
      <c r="J77" s="30">
        <f>IFERROR(IFERROR(VLOOKUP(E77,'Conteo Fisico'!A:B,2,FALSE),0),"")</f>
        <v>0</v>
      </c>
      <c r="K77" s="101" t="str">
        <f>IFERROR(+Table1[[#This Row],[Fisico]]-Table1[[#This Row],[Sistema]],"")</f>
        <v/>
      </c>
      <c r="L77" s="5" t="str">
        <f>_xlfn.IFS(Table1[[#This Row],[Diferencia]]&gt;0,"Sobrante",Table1[[#This Row],[Diferencia]]&lt;0,"Faltante",Table1[[#This Row],[Diferencia]]=0,"Ok")</f>
        <v>Sobrante</v>
      </c>
      <c r="M77" s="25"/>
      <c r="N77" s="13" t="str">
        <f>IFERROR(+Table1[[#This Row],[Diferencia]]*Table1[[#This Row],[Costo Unitario]],"")</f>
        <v/>
      </c>
    </row>
    <row r="78" spans="1:14" ht="15" x14ac:dyDescent="0.25">
      <c r="A78" s="5" t="str">
        <f>IFERROR(LEFT(Table1[[#This Row],[Código]],1),"")</f>
        <v/>
      </c>
      <c r="B78" s="5" t="str">
        <f>IFERROR(RIGHT(Table1[[#This Row],[Código]],2),"")</f>
        <v/>
      </c>
      <c r="C78" s="5" t="str">
        <f>IFERROR(VLOOKUP(A78,Mapa!A:B,2,0),"")</f>
        <v/>
      </c>
      <c r="D7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78"/>
      <c r="F78" s="22" t="str">
        <f>IFERROR(VLOOKUP(Table1[[#This Row],[Código]],'Inventario Fisico'!A:D,4,FALSE),"")</f>
        <v/>
      </c>
      <c r="G78" s="28" t="str">
        <f>IFERROR(VLOOKUP(Table1[[#This Row],[Código]],'Inventario Fisico'!A:L,12,FALSE),"")</f>
        <v/>
      </c>
      <c r="H78" s="23" t="str">
        <f>IFERROR(VLOOKUP(Table1[[#This Row],[Código]],'Inventario Fisico'!A:O,15,FALSE),"")</f>
        <v/>
      </c>
      <c r="I78" s="24" t="str">
        <f>IFERROR(+Table1[[#This Row],[Sistema]]*Table1[[#This Row],[Costo Unitario]],"")</f>
        <v/>
      </c>
      <c r="J78" s="30">
        <f>IFERROR(IFERROR(VLOOKUP(E78,'Conteo Fisico'!A:B,2,FALSE),0),"")</f>
        <v>0</v>
      </c>
      <c r="K78" s="101" t="str">
        <f>IFERROR(+Table1[[#This Row],[Fisico]]-Table1[[#This Row],[Sistema]],"")</f>
        <v/>
      </c>
      <c r="L78" s="5" t="str">
        <f>_xlfn.IFS(Table1[[#This Row],[Diferencia]]&gt;0,"Sobrante",Table1[[#This Row],[Diferencia]]&lt;0,"Faltante",Table1[[#This Row],[Diferencia]]=0,"Ok")</f>
        <v>Sobrante</v>
      </c>
      <c r="M78" s="25"/>
      <c r="N78" s="13" t="str">
        <f>IFERROR(+Table1[[#This Row],[Diferencia]]*Table1[[#This Row],[Costo Unitario]],"")</f>
        <v/>
      </c>
    </row>
    <row r="79" spans="1:14" ht="15" x14ac:dyDescent="0.25">
      <c r="A79" s="5" t="str">
        <f>IFERROR(LEFT(Table1[[#This Row],[Código]],1),"")</f>
        <v/>
      </c>
      <c r="B79" s="5" t="str">
        <f>IFERROR(RIGHT(Table1[[#This Row],[Código]],2),"")</f>
        <v/>
      </c>
      <c r="C79" s="5" t="str">
        <f>IFERROR(VLOOKUP(A79,Mapa!A:B,2,0),"")</f>
        <v/>
      </c>
      <c r="D7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79"/>
      <c r="F79" s="22" t="str">
        <f>IFERROR(VLOOKUP(Table1[[#This Row],[Código]],'Inventario Fisico'!A:D,4,FALSE),"")</f>
        <v/>
      </c>
      <c r="G79" s="28" t="str">
        <f>IFERROR(VLOOKUP(Table1[[#This Row],[Código]],'Inventario Fisico'!A:L,12,FALSE),"")</f>
        <v/>
      </c>
      <c r="H79" s="23" t="str">
        <f>IFERROR(VLOOKUP(Table1[[#This Row],[Código]],'Inventario Fisico'!A:O,15,FALSE),"")</f>
        <v/>
      </c>
      <c r="I79" s="24" t="str">
        <f>IFERROR(+Table1[[#This Row],[Sistema]]*Table1[[#This Row],[Costo Unitario]],"")</f>
        <v/>
      </c>
      <c r="J79" s="30">
        <f>IFERROR(IFERROR(VLOOKUP(E79,'Conteo Fisico'!A:B,2,FALSE),0),"")</f>
        <v>0</v>
      </c>
      <c r="K79" s="101" t="str">
        <f>IFERROR(+Table1[[#This Row],[Fisico]]-Table1[[#This Row],[Sistema]],"")</f>
        <v/>
      </c>
      <c r="L79" s="5" t="str">
        <f>_xlfn.IFS(Table1[[#This Row],[Diferencia]]&gt;0,"Sobrante",Table1[[#This Row],[Diferencia]]&lt;0,"Faltante",Table1[[#This Row],[Diferencia]]=0,"Ok")</f>
        <v>Sobrante</v>
      </c>
      <c r="M79" s="25"/>
      <c r="N79" s="13" t="str">
        <f>IFERROR(+Table1[[#This Row],[Diferencia]]*Table1[[#This Row],[Costo Unitario]],"")</f>
        <v/>
      </c>
    </row>
    <row r="80" spans="1:14" ht="15" x14ac:dyDescent="0.25">
      <c r="A80" s="5" t="str">
        <f>IFERROR(LEFT(Table1[[#This Row],[Código]],1),"")</f>
        <v/>
      </c>
      <c r="B80" s="5" t="str">
        <f>IFERROR(RIGHT(Table1[[#This Row],[Código]],2),"")</f>
        <v/>
      </c>
      <c r="C80" s="5" t="str">
        <f>IFERROR(VLOOKUP(A80,Mapa!A:B,2,0),"")</f>
        <v/>
      </c>
      <c r="D8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80"/>
      <c r="F80" s="22" t="str">
        <f>IFERROR(VLOOKUP(Table1[[#This Row],[Código]],'Inventario Fisico'!A:D,4,FALSE),"")</f>
        <v/>
      </c>
      <c r="G80" s="28" t="str">
        <f>IFERROR(VLOOKUP(Table1[[#This Row],[Código]],'Inventario Fisico'!A:L,12,FALSE),"")</f>
        <v/>
      </c>
      <c r="H80" s="23" t="str">
        <f>IFERROR(VLOOKUP(Table1[[#This Row],[Código]],'Inventario Fisico'!A:O,15,FALSE),"")</f>
        <v/>
      </c>
      <c r="I80" s="24" t="str">
        <f>IFERROR(+Table1[[#This Row],[Sistema]]*Table1[[#This Row],[Costo Unitario]],"")</f>
        <v/>
      </c>
      <c r="J80" s="30">
        <f>IFERROR(IFERROR(VLOOKUP(E80,'Conteo Fisico'!A:B,2,FALSE),0),"")</f>
        <v>0</v>
      </c>
      <c r="K80" s="101" t="str">
        <f>IFERROR(+Table1[[#This Row],[Fisico]]-Table1[[#This Row],[Sistema]],"")</f>
        <v/>
      </c>
      <c r="L80" s="5" t="str">
        <f>_xlfn.IFS(Table1[[#This Row],[Diferencia]]&gt;0,"Sobrante",Table1[[#This Row],[Diferencia]]&lt;0,"Faltante",Table1[[#This Row],[Diferencia]]=0,"Ok")</f>
        <v>Sobrante</v>
      </c>
      <c r="M80" s="25"/>
      <c r="N80" s="13" t="str">
        <f>IFERROR(+Table1[[#This Row],[Diferencia]]*Table1[[#This Row],[Costo Unitario]],"")</f>
        <v/>
      </c>
    </row>
    <row r="81" spans="1:14" ht="15" x14ac:dyDescent="0.25">
      <c r="A81" s="5" t="str">
        <f>IFERROR(LEFT(Table1[[#This Row],[Código]],1),"")</f>
        <v/>
      </c>
      <c r="B81" s="5" t="str">
        <f>IFERROR(RIGHT(Table1[[#This Row],[Código]],2),"")</f>
        <v/>
      </c>
      <c r="C81" s="5" t="str">
        <f>IFERROR(VLOOKUP(A81,Mapa!A:B,2,0),"")</f>
        <v/>
      </c>
      <c r="D8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81"/>
      <c r="F81" s="22" t="str">
        <f>IFERROR(VLOOKUP(Table1[[#This Row],[Código]],'Inventario Fisico'!A:D,4,FALSE),"")</f>
        <v/>
      </c>
      <c r="G81" s="28" t="str">
        <f>IFERROR(VLOOKUP(Table1[[#This Row],[Código]],'Inventario Fisico'!A:L,12,FALSE),"")</f>
        <v/>
      </c>
      <c r="H81" s="23" t="str">
        <f>IFERROR(VLOOKUP(Table1[[#This Row],[Código]],'Inventario Fisico'!A:O,15,FALSE),"")</f>
        <v/>
      </c>
      <c r="I81" s="24" t="str">
        <f>IFERROR(+Table1[[#This Row],[Sistema]]*Table1[[#This Row],[Costo Unitario]],"")</f>
        <v/>
      </c>
      <c r="J81" s="30">
        <f>IFERROR(IFERROR(VLOOKUP(E81,'Conteo Fisico'!A:B,2,FALSE),0),"")</f>
        <v>0</v>
      </c>
      <c r="K81" s="101" t="str">
        <f>IFERROR(+Table1[[#This Row],[Fisico]]-Table1[[#This Row],[Sistema]],"")</f>
        <v/>
      </c>
      <c r="L81" s="5" t="str">
        <f>_xlfn.IFS(Table1[[#This Row],[Diferencia]]&gt;0,"Sobrante",Table1[[#This Row],[Diferencia]]&lt;0,"Faltante",Table1[[#This Row],[Diferencia]]=0,"Ok")</f>
        <v>Sobrante</v>
      </c>
      <c r="M81" s="25"/>
      <c r="N81" s="13" t="str">
        <f>IFERROR(+Table1[[#This Row],[Diferencia]]*Table1[[#This Row],[Costo Unitario]],"")</f>
        <v/>
      </c>
    </row>
    <row r="82" spans="1:14" ht="15" x14ac:dyDescent="0.25">
      <c r="A82" s="5" t="str">
        <f>IFERROR(LEFT(Table1[[#This Row],[Código]],1),"")</f>
        <v/>
      </c>
      <c r="B82" s="5" t="str">
        <f>IFERROR(RIGHT(Table1[[#This Row],[Código]],2),"")</f>
        <v/>
      </c>
      <c r="C82" s="5" t="str">
        <f>IFERROR(VLOOKUP(A82,Mapa!A:B,2,0),"")</f>
        <v/>
      </c>
      <c r="D8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82"/>
      <c r="F82" s="22" t="str">
        <f>IFERROR(VLOOKUP(Table1[[#This Row],[Código]],'Inventario Fisico'!A:D,4,FALSE),"")</f>
        <v/>
      </c>
      <c r="G82" s="28" t="str">
        <f>IFERROR(VLOOKUP(Table1[[#This Row],[Código]],'Inventario Fisico'!A:L,12,FALSE),"")</f>
        <v/>
      </c>
      <c r="H82" s="23" t="str">
        <f>IFERROR(VLOOKUP(Table1[[#This Row],[Código]],'Inventario Fisico'!A:O,15,FALSE),"")</f>
        <v/>
      </c>
      <c r="I82" s="24" t="str">
        <f>IFERROR(+Table1[[#This Row],[Sistema]]*Table1[[#This Row],[Costo Unitario]],"")</f>
        <v/>
      </c>
      <c r="J82" s="30">
        <f>IFERROR(IFERROR(VLOOKUP(E82,'Conteo Fisico'!A:B,2,FALSE),0),"")</f>
        <v>0</v>
      </c>
      <c r="K82" s="101" t="str">
        <f>IFERROR(+Table1[[#This Row],[Fisico]]-Table1[[#This Row],[Sistema]],"")</f>
        <v/>
      </c>
      <c r="L82" s="5" t="str">
        <f>_xlfn.IFS(Table1[[#This Row],[Diferencia]]&gt;0,"Sobrante",Table1[[#This Row],[Diferencia]]&lt;0,"Faltante",Table1[[#This Row],[Diferencia]]=0,"Ok")</f>
        <v>Sobrante</v>
      </c>
      <c r="M82" s="25"/>
      <c r="N82" s="13" t="str">
        <f>IFERROR(+Table1[[#This Row],[Diferencia]]*Table1[[#This Row],[Costo Unitario]],"")</f>
        <v/>
      </c>
    </row>
    <row r="83" spans="1:14" ht="15" x14ac:dyDescent="0.25">
      <c r="A83" s="5" t="str">
        <f>IFERROR(LEFT(Table1[[#This Row],[Código]],1),"")</f>
        <v/>
      </c>
      <c r="B83" s="5" t="str">
        <f>IFERROR(RIGHT(Table1[[#This Row],[Código]],2),"")</f>
        <v/>
      </c>
      <c r="C83" s="5" t="str">
        <f>IFERROR(VLOOKUP(A83,Mapa!A:B,2,0),"")</f>
        <v/>
      </c>
      <c r="D8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83"/>
      <c r="F83" s="22" t="str">
        <f>IFERROR(VLOOKUP(Table1[[#This Row],[Código]],'Inventario Fisico'!A:D,4,FALSE),"")</f>
        <v/>
      </c>
      <c r="G83" s="28" t="str">
        <f>IFERROR(VLOOKUP(Table1[[#This Row],[Código]],'Inventario Fisico'!A:L,12,FALSE),"")</f>
        <v/>
      </c>
      <c r="H83" s="23" t="str">
        <f>IFERROR(VLOOKUP(Table1[[#This Row],[Código]],'Inventario Fisico'!A:O,15,FALSE),"")</f>
        <v/>
      </c>
      <c r="I83" s="24" t="str">
        <f>IFERROR(+Table1[[#This Row],[Sistema]]*Table1[[#This Row],[Costo Unitario]],"")</f>
        <v/>
      </c>
      <c r="J83" s="30">
        <f>IFERROR(IFERROR(VLOOKUP(E83,'Conteo Fisico'!A:B,2,FALSE),0),"")</f>
        <v>0</v>
      </c>
      <c r="K83" s="101" t="str">
        <f>IFERROR(+Table1[[#This Row],[Fisico]]-Table1[[#This Row],[Sistema]],"")</f>
        <v/>
      </c>
      <c r="L83" s="5" t="str">
        <f>_xlfn.IFS(Table1[[#This Row],[Diferencia]]&gt;0,"Sobrante",Table1[[#This Row],[Diferencia]]&lt;0,"Faltante",Table1[[#This Row],[Diferencia]]=0,"Ok")</f>
        <v>Sobrante</v>
      </c>
      <c r="M83" s="25"/>
      <c r="N83" s="13" t="str">
        <f>IFERROR(+Table1[[#This Row],[Diferencia]]*Table1[[#This Row],[Costo Unitario]],"")</f>
        <v/>
      </c>
    </row>
    <row r="84" spans="1:14" ht="15" x14ac:dyDescent="0.25">
      <c r="A84" s="5" t="str">
        <f>IFERROR(LEFT(Table1[[#This Row],[Código]],1),"")</f>
        <v/>
      </c>
      <c r="B84" s="5" t="str">
        <f>IFERROR(RIGHT(Table1[[#This Row],[Código]],2),"")</f>
        <v/>
      </c>
      <c r="C84" s="5" t="str">
        <f>IFERROR(VLOOKUP(A84,Mapa!A:B,2,0),"")</f>
        <v/>
      </c>
      <c r="D8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84"/>
      <c r="F84" s="22" t="str">
        <f>IFERROR(VLOOKUP(Table1[[#This Row],[Código]],'Inventario Fisico'!A:D,4,FALSE),"")</f>
        <v/>
      </c>
      <c r="G84" s="28" t="str">
        <f>IFERROR(VLOOKUP(Table1[[#This Row],[Código]],'Inventario Fisico'!A:L,12,FALSE),"")</f>
        <v/>
      </c>
      <c r="H84" s="23" t="str">
        <f>IFERROR(VLOOKUP(Table1[[#This Row],[Código]],'Inventario Fisico'!A:O,15,FALSE),"")</f>
        <v/>
      </c>
      <c r="I84" s="24" t="str">
        <f>IFERROR(+Table1[[#This Row],[Sistema]]*Table1[[#This Row],[Costo Unitario]],"")</f>
        <v/>
      </c>
      <c r="J84" s="30">
        <f>IFERROR(IFERROR(VLOOKUP(E84,'Conteo Fisico'!A:B,2,FALSE),0),"")</f>
        <v>0</v>
      </c>
      <c r="K84" s="101" t="str">
        <f>IFERROR(+Table1[[#This Row],[Fisico]]-Table1[[#This Row],[Sistema]],"")</f>
        <v/>
      </c>
      <c r="L84" s="5" t="str">
        <f>_xlfn.IFS(Table1[[#This Row],[Diferencia]]&gt;0,"Sobrante",Table1[[#This Row],[Diferencia]]&lt;0,"Faltante",Table1[[#This Row],[Diferencia]]=0,"Ok")</f>
        <v>Sobrante</v>
      </c>
      <c r="M84" s="25"/>
      <c r="N84" s="13" t="str">
        <f>IFERROR(+Table1[[#This Row],[Diferencia]]*Table1[[#This Row],[Costo Unitario]],"")</f>
        <v/>
      </c>
    </row>
    <row r="85" spans="1:14" ht="15" x14ac:dyDescent="0.25">
      <c r="A85" s="5" t="str">
        <f>IFERROR(LEFT(Table1[[#This Row],[Código]],1),"")</f>
        <v/>
      </c>
      <c r="B85" s="5" t="str">
        <f>IFERROR(RIGHT(Table1[[#This Row],[Código]],2),"")</f>
        <v/>
      </c>
      <c r="C85" s="5" t="str">
        <f>IFERROR(VLOOKUP(A85,Mapa!A:B,2,0),"")</f>
        <v/>
      </c>
      <c r="D8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85"/>
      <c r="F85" s="22" t="str">
        <f>IFERROR(VLOOKUP(Table1[[#This Row],[Código]],'Inventario Fisico'!A:D,4,FALSE),"")</f>
        <v/>
      </c>
      <c r="G85" s="28" t="str">
        <f>IFERROR(VLOOKUP(Table1[[#This Row],[Código]],'Inventario Fisico'!A:L,12,FALSE),"")</f>
        <v/>
      </c>
      <c r="H85" s="23" t="str">
        <f>IFERROR(VLOOKUP(Table1[[#This Row],[Código]],'Inventario Fisico'!A:O,15,FALSE),"")</f>
        <v/>
      </c>
      <c r="I85" s="24" t="str">
        <f>IFERROR(+Table1[[#This Row],[Sistema]]*Table1[[#This Row],[Costo Unitario]],"")</f>
        <v/>
      </c>
      <c r="J85" s="30">
        <f>IFERROR(IFERROR(VLOOKUP(E85,'Conteo Fisico'!A:B,2,FALSE),0),"")</f>
        <v>0</v>
      </c>
      <c r="K85" s="101" t="str">
        <f>IFERROR(+Table1[[#This Row],[Fisico]]-Table1[[#This Row],[Sistema]],"")</f>
        <v/>
      </c>
      <c r="L85" s="5" t="str">
        <f>_xlfn.IFS(Table1[[#This Row],[Diferencia]]&gt;0,"Sobrante",Table1[[#This Row],[Diferencia]]&lt;0,"Faltante",Table1[[#This Row],[Diferencia]]=0,"Ok")</f>
        <v>Sobrante</v>
      </c>
      <c r="M85" s="25"/>
      <c r="N85" s="13" t="str">
        <f>IFERROR(+Table1[[#This Row],[Diferencia]]*Table1[[#This Row],[Costo Unitario]],"")</f>
        <v/>
      </c>
    </row>
    <row r="86" spans="1:14" ht="15" x14ac:dyDescent="0.25">
      <c r="A86" s="5" t="str">
        <f>IFERROR(LEFT(Table1[[#This Row],[Código]],1),"")</f>
        <v/>
      </c>
      <c r="B86" s="5" t="str">
        <f>IFERROR(RIGHT(Table1[[#This Row],[Código]],2),"")</f>
        <v/>
      </c>
      <c r="C86" s="5" t="str">
        <f>IFERROR(VLOOKUP(A86,Mapa!A:B,2,0),"")</f>
        <v/>
      </c>
      <c r="D8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86"/>
      <c r="F86" s="22" t="str">
        <f>IFERROR(VLOOKUP(Table1[[#This Row],[Código]],'Inventario Fisico'!A:D,4,FALSE),"")</f>
        <v/>
      </c>
      <c r="G86" s="28" t="str">
        <f>IFERROR(VLOOKUP(Table1[[#This Row],[Código]],'Inventario Fisico'!A:L,12,FALSE),"")</f>
        <v/>
      </c>
      <c r="H86" s="23" t="str">
        <f>IFERROR(VLOOKUP(Table1[[#This Row],[Código]],'Inventario Fisico'!A:O,15,FALSE),"")</f>
        <v/>
      </c>
      <c r="I86" s="24" t="str">
        <f>IFERROR(+Table1[[#This Row],[Sistema]]*Table1[[#This Row],[Costo Unitario]],"")</f>
        <v/>
      </c>
      <c r="J86" s="30">
        <f>IFERROR(IFERROR(VLOOKUP(E86,'Conteo Fisico'!A:B,2,FALSE),0),"")</f>
        <v>0</v>
      </c>
      <c r="K86" s="101" t="str">
        <f>IFERROR(+Table1[[#This Row],[Fisico]]-Table1[[#This Row],[Sistema]],"")</f>
        <v/>
      </c>
      <c r="L86" s="5" t="str">
        <f>_xlfn.IFS(Table1[[#This Row],[Diferencia]]&gt;0,"Sobrante",Table1[[#This Row],[Diferencia]]&lt;0,"Faltante",Table1[[#This Row],[Diferencia]]=0,"Ok")</f>
        <v>Sobrante</v>
      </c>
      <c r="M86" s="25"/>
      <c r="N86" s="13" t="str">
        <f>IFERROR(+Table1[[#This Row],[Diferencia]]*Table1[[#This Row],[Costo Unitario]],"")</f>
        <v/>
      </c>
    </row>
    <row r="87" spans="1:14" ht="15" x14ac:dyDescent="0.25">
      <c r="A87" s="5" t="str">
        <f>IFERROR(LEFT(Table1[[#This Row],[Código]],1),"")</f>
        <v/>
      </c>
      <c r="B87" s="5" t="str">
        <f>IFERROR(RIGHT(Table1[[#This Row],[Código]],2),"")</f>
        <v/>
      </c>
      <c r="C87" s="5" t="str">
        <f>IFERROR(VLOOKUP(A87,Mapa!A:B,2,0),"")</f>
        <v/>
      </c>
      <c r="D8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87"/>
      <c r="F87" s="22" t="str">
        <f>IFERROR(VLOOKUP(Table1[[#This Row],[Código]],'Inventario Fisico'!A:D,4,FALSE),"")</f>
        <v/>
      </c>
      <c r="G87" s="28" t="str">
        <f>IFERROR(VLOOKUP(Table1[[#This Row],[Código]],'Inventario Fisico'!A:L,12,FALSE),"")</f>
        <v/>
      </c>
      <c r="H87" s="23" t="str">
        <f>IFERROR(VLOOKUP(Table1[[#This Row],[Código]],'Inventario Fisico'!A:O,15,FALSE),"")</f>
        <v/>
      </c>
      <c r="I87" s="24" t="str">
        <f>IFERROR(+Table1[[#This Row],[Sistema]]*Table1[[#This Row],[Costo Unitario]],"")</f>
        <v/>
      </c>
      <c r="J87" s="30">
        <f>IFERROR(IFERROR(VLOOKUP(E87,'Conteo Fisico'!A:B,2,FALSE),0),"")</f>
        <v>0</v>
      </c>
      <c r="K87" s="101" t="str">
        <f>IFERROR(+Table1[[#This Row],[Fisico]]-Table1[[#This Row],[Sistema]],"")</f>
        <v/>
      </c>
      <c r="L87" s="5" t="str">
        <f>_xlfn.IFS(Table1[[#This Row],[Diferencia]]&gt;0,"Sobrante",Table1[[#This Row],[Diferencia]]&lt;0,"Faltante",Table1[[#This Row],[Diferencia]]=0,"Ok")</f>
        <v>Sobrante</v>
      </c>
      <c r="M87" s="25"/>
      <c r="N87" s="13" t="str">
        <f>IFERROR(+Table1[[#This Row],[Diferencia]]*Table1[[#This Row],[Costo Unitario]],"")</f>
        <v/>
      </c>
    </row>
    <row r="88" spans="1:14" ht="15" x14ac:dyDescent="0.25">
      <c r="A88" s="5" t="str">
        <f>IFERROR(LEFT(Table1[[#This Row],[Código]],1),"")</f>
        <v/>
      </c>
      <c r="B88" s="5" t="str">
        <f>IFERROR(RIGHT(Table1[[#This Row],[Código]],2),"")</f>
        <v/>
      </c>
      <c r="C88" s="5" t="str">
        <f>IFERROR(VLOOKUP(A88,Mapa!A:B,2,0),"")</f>
        <v/>
      </c>
      <c r="D8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88"/>
      <c r="F88" s="22" t="str">
        <f>IFERROR(VLOOKUP(Table1[[#This Row],[Código]],'Inventario Fisico'!A:D,4,FALSE),"")</f>
        <v/>
      </c>
      <c r="G88" s="28" t="str">
        <f>IFERROR(VLOOKUP(Table1[[#This Row],[Código]],'Inventario Fisico'!A:L,12,FALSE),"")</f>
        <v/>
      </c>
      <c r="H88" s="23" t="str">
        <f>IFERROR(VLOOKUP(Table1[[#This Row],[Código]],'Inventario Fisico'!A:O,15,FALSE),"")</f>
        <v/>
      </c>
      <c r="I88" s="24" t="str">
        <f>IFERROR(+Table1[[#This Row],[Sistema]]*Table1[[#This Row],[Costo Unitario]],"")</f>
        <v/>
      </c>
      <c r="J88" s="30">
        <f>IFERROR(IFERROR(VLOOKUP(E88,'Conteo Fisico'!A:B,2,FALSE),0),"")</f>
        <v>0</v>
      </c>
      <c r="K88" s="101" t="str">
        <f>IFERROR(+Table1[[#This Row],[Fisico]]-Table1[[#This Row],[Sistema]],"")</f>
        <v/>
      </c>
      <c r="L88" s="5" t="str">
        <f>_xlfn.IFS(Table1[[#This Row],[Diferencia]]&gt;0,"Sobrante",Table1[[#This Row],[Diferencia]]&lt;0,"Faltante",Table1[[#This Row],[Diferencia]]=0,"Ok")</f>
        <v>Sobrante</v>
      </c>
      <c r="M88" s="25"/>
      <c r="N88" s="13" t="str">
        <f>IFERROR(+Table1[[#This Row],[Diferencia]]*Table1[[#This Row],[Costo Unitario]],"")</f>
        <v/>
      </c>
    </row>
    <row r="89" spans="1:14" ht="15" x14ac:dyDescent="0.25">
      <c r="A89" s="5" t="str">
        <f>IFERROR(LEFT(Table1[[#This Row],[Código]],1),"")</f>
        <v/>
      </c>
      <c r="B89" s="5" t="str">
        <f>IFERROR(RIGHT(Table1[[#This Row],[Código]],2),"")</f>
        <v/>
      </c>
      <c r="C89" s="5" t="str">
        <f>IFERROR(VLOOKUP(A89,Mapa!A:B,2,0),"")</f>
        <v/>
      </c>
      <c r="D8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89"/>
      <c r="F89" s="22" t="str">
        <f>IFERROR(VLOOKUP(Table1[[#This Row],[Código]],'Inventario Fisico'!A:D,4,FALSE),"")</f>
        <v/>
      </c>
      <c r="G89" s="28" t="str">
        <f>IFERROR(VLOOKUP(Table1[[#This Row],[Código]],'Inventario Fisico'!A:L,12,FALSE),"")</f>
        <v/>
      </c>
      <c r="H89" s="23" t="str">
        <f>IFERROR(VLOOKUP(Table1[[#This Row],[Código]],'Inventario Fisico'!A:O,15,FALSE),"")</f>
        <v/>
      </c>
      <c r="I89" s="24" t="str">
        <f>IFERROR(+Table1[[#This Row],[Sistema]]*Table1[[#This Row],[Costo Unitario]],"")</f>
        <v/>
      </c>
      <c r="J89" s="30">
        <f>IFERROR(IFERROR(VLOOKUP(E89,'Conteo Fisico'!A:B,2,FALSE),0),"")</f>
        <v>0</v>
      </c>
      <c r="K89" s="101" t="str">
        <f>IFERROR(+Table1[[#This Row],[Fisico]]-Table1[[#This Row],[Sistema]],"")</f>
        <v/>
      </c>
      <c r="L89" s="5" t="str">
        <f>_xlfn.IFS(Table1[[#This Row],[Diferencia]]&gt;0,"Sobrante",Table1[[#This Row],[Diferencia]]&lt;0,"Faltante",Table1[[#This Row],[Diferencia]]=0,"Ok")</f>
        <v>Sobrante</v>
      </c>
      <c r="M89" s="25"/>
      <c r="N89" s="13" t="str">
        <f>IFERROR(+Table1[[#This Row],[Diferencia]]*Table1[[#This Row],[Costo Unitario]],"")</f>
        <v/>
      </c>
    </row>
    <row r="90" spans="1:14" ht="15" x14ac:dyDescent="0.25">
      <c r="A90" s="5" t="str">
        <f>IFERROR(LEFT(Table1[[#This Row],[Código]],1),"")</f>
        <v/>
      </c>
      <c r="B90" s="5" t="str">
        <f>IFERROR(RIGHT(Table1[[#This Row],[Código]],2),"")</f>
        <v/>
      </c>
      <c r="C90" s="5" t="str">
        <f>IFERROR(VLOOKUP(A90,Mapa!A:B,2,0),"")</f>
        <v/>
      </c>
      <c r="D9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90"/>
      <c r="F90" s="22" t="str">
        <f>IFERROR(VLOOKUP(Table1[[#This Row],[Código]],'Inventario Fisico'!A:D,4,FALSE),"")</f>
        <v/>
      </c>
      <c r="G90" s="28" t="str">
        <f>IFERROR(VLOOKUP(Table1[[#This Row],[Código]],'Inventario Fisico'!A:L,12,FALSE),"")</f>
        <v/>
      </c>
      <c r="H90" s="23" t="str">
        <f>IFERROR(VLOOKUP(Table1[[#This Row],[Código]],'Inventario Fisico'!A:O,15,FALSE),"")</f>
        <v/>
      </c>
      <c r="I90" s="24" t="str">
        <f>IFERROR(+Table1[[#This Row],[Sistema]]*Table1[[#This Row],[Costo Unitario]],"")</f>
        <v/>
      </c>
      <c r="J90" s="30">
        <f>IFERROR(IFERROR(VLOOKUP(E90,'Conteo Fisico'!A:B,2,FALSE),0),"")</f>
        <v>0</v>
      </c>
      <c r="K90" s="101" t="str">
        <f>IFERROR(+Table1[[#This Row],[Fisico]]-Table1[[#This Row],[Sistema]],"")</f>
        <v/>
      </c>
      <c r="L90" s="5" t="str">
        <f>_xlfn.IFS(Table1[[#This Row],[Diferencia]]&gt;0,"Sobrante",Table1[[#This Row],[Diferencia]]&lt;0,"Faltante",Table1[[#This Row],[Diferencia]]=0,"Ok")</f>
        <v>Sobrante</v>
      </c>
      <c r="M90" s="25"/>
      <c r="N90" s="13" t="str">
        <f>IFERROR(+Table1[[#This Row],[Diferencia]]*Table1[[#This Row],[Costo Unitario]],"")</f>
        <v/>
      </c>
    </row>
    <row r="91" spans="1:14" ht="15" x14ac:dyDescent="0.25">
      <c r="A91" s="5" t="str">
        <f>IFERROR(LEFT(Table1[[#This Row],[Código]],1),"")</f>
        <v/>
      </c>
      <c r="B91" s="5" t="str">
        <f>IFERROR(RIGHT(Table1[[#This Row],[Código]],2),"")</f>
        <v/>
      </c>
      <c r="C91" s="5" t="str">
        <f>IFERROR(VLOOKUP(A91,Mapa!A:B,2,0),"")</f>
        <v/>
      </c>
      <c r="D9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91"/>
      <c r="F91" s="22" t="str">
        <f>IFERROR(VLOOKUP(Table1[[#This Row],[Código]],'Inventario Fisico'!A:D,4,FALSE),"")</f>
        <v/>
      </c>
      <c r="G91" s="29" t="str">
        <f>IFERROR(VLOOKUP(Table1[[#This Row],[Código]],'Inventario Fisico'!A:L,12,FALSE),"")</f>
        <v/>
      </c>
      <c r="H91" s="23" t="str">
        <f>IFERROR(VLOOKUP(Table1[[#This Row],[Código]],'Inventario Fisico'!A:O,15,FALSE),"")</f>
        <v/>
      </c>
      <c r="I91" s="24" t="str">
        <f>IFERROR(+Table1[[#This Row],[Sistema]]*Table1[[#This Row],[Costo Unitario]],"")</f>
        <v/>
      </c>
      <c r="J91" s="30">
        <f>IFERROR(IFERROR(VLOOKUP(E91,'Conteo Fisico'!A:B,2,FALSE),0),"")</f>
        <v>0</v>
      </c>
      <c r="K91" s="101" t="str">
        <f>IFERROR(+Table1[[#This Row],[Fisico]]-Table1[[#This Row],[Sistema]],"")</f>
        <v/>
      </c>
      <c r="L91" s="5" t="str">
        <f>_xlfn.IFS(Table1[[#This Row],[Diferencia]]&gt;0,"Sobrante",Table1[[#This Row],[Diferencia]]&lt;0,"Faltante",Table1[[#This Row],[Diferencia]]=0,"Ok")</f>
        <v>Sobrante</v>
      </c>
      <c r="M91" s="25"/>
      <c r="N91" s="13" t="str">
        <f>IFERROR(+Table1[[#This Row],[Diferencia]]*Table1[[#This Row],[Costo Unitario]],"")</f>
        <v/>
      </c>
    </row>
    <row r="92" spans="1:14" ht="15" x14ac:dyDescent="0.25">
      <c r="A92" s="5" t="str">
        <f>IFERROR(LEFT(Table1[[#This Row],[Código]],1),"")</f>
        <v/>
      </c>
      <c r="B92" s="5" t="str">
        <f>IFERROR(RIGHT(Table1[[#This Row],[Código]],2),"")</f>
        <v/>
      </c>
      <c r="C92" s="5" t="str">
        <f>IFERROR(VLOOKUP(A92,Mapa!A:B,2,0),"")</f>
        <v/>
      </c>
      <c r="D9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92"/>
      <c r="F92" s="22" t="str">
        <f>IFERROR(VLOOKUP(Table1[[#This Row],[Código]],'Inventario Fisico'!A:D,4,FALSE),"")</f>
        <v/>
      </c>
      <c r="G92" s="29" t="str">
        <f>IFERROR(VLOOKUP(Table1[[#This Row],[Código]],'Inventario Fisico'!A:L,12,FALSE),"")</f>
        <v/>
      </c>
      <c r="H92" s="23" t="str">
        <f>IFERROR(VLOOKUP(Table1[[#This Row],[Código]],'Inventario Fisico'!A:O,15,FALSE),"")</f>
        <v/>
      </c>
      <c r="I92" s="24" t="str">
        <f>IFERROR(+Table1[[#This Row],[Sistema]]*Table1[[#This Row],[Costo Unitario]],"")</f>
        <v/>
      </c>
      <c r="J92" s="30">
        <f>IFERROR(IFERROR(VLOOKUP(E92,'Conteo Fisico'!A:B,2,FALSE),0),"")</f>
        <v>0</v>
      </c>
      <c r="K92" s="101" t="str">
        <f>IFERROR(+Table1[[#This Row],[Fisico]]-Table1[[#This Row],[Sistema]],"")</f>
        <v/>
      </c>
      <c r="L92" s="5" t="str">
        <f>_xlfn.IFS(Table1[[#This Row],[Diferencia]]&gt;0,"Sobrante",Table1[[#This Row],[Diferencia]]&lt;0,"Faltante",Table1[[#This Row],[Diferencia]]=0,"Ok")</f>
        <v>Sobrante</v>
      </c>
      <c r="M92" s="25"/>
      <c r="N92" s="13" t="str">
        <f>IFERROR(+Table1[[#This Row],[Diferencia]]*Table1[[#This Row],[Costo Unitario]],"")</f>
        <v/>
      </c>
    </row>
    <row r="93" spans="1:14" ht="15" x14ac:dyDescent="0.25">
      <c r="A93" s="5" t="str">
        <f>IFERROR(LEFT(Table1[[#This Row],[Código]],1),"")</f>
        <v/>
      </c>
      <c r="B93" s="5" t="str">
        <f>IFERROR(RIGHT(Table1[[#This Row],[Código]],2),"")</f>
        <v/>
      </c>
      <c r="C93" s="5" t="str">
        <f>IFERROR(VLOOKUP(A93,Mapa!A:B,2,0),"")</f>
        <v/>
      </c>
      <c r="D9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93"/>
      <c r="F93" s="22" t="str">
        <f>IFERROR(VLOOKUP(Table1[[#This Row],[Código]],'Inventario Fisico'!A:D,4,FALSE),"")</f>
        <v/>
      </c>
      <c r="G93" s="29" t="str">
        <f>IFERROR(VLOOKUP(Table1[[#This Row],[Código]],'Inventario Fisico'!A:L,12,FALSE),"")</f>
        <v/>
      </c>
      <c r="H93" s="23" t="str">
        <f>IFERROR(VLOOKUP(Table1[[#This Row],[Código]],'Inventario Fisico'!A:O,15,FALSE),"")</f>
        <v/>
      </c>
      <c r="I93" s="24" t="str">
        <f>IFERROR(+Table1[[#This Row],[Sistema]]*Table1[[#This Row],[Costo Unitario]],"")</f>
        <v/>
      </c>
      <c r="J93" s="30">
        <f>IFERROR(IFERROR(VLOOKUP(E93,'Conteo Fisico'!A:B,2,FALSE),0),"")</f>
        <v>0</v>
      </c>
      <c r="K93" s="101" t="str">
        <f>IFERROR(+Table1[[#This Row],[Fisico]]-Table1[[#This Row],[Sistema]],"")</f>
        <v/>
      </c>
      <c r="L93" s="5" t="str">
        <f>_xlfn.IFS(Table1[[#This Row],[Diferencia]]&gt;0,"Sobrante",Table1[[#This Row],[Diferencia]]&lt;0,"Faltante",Table1[[#This Row],[Diferencia]]=0,"Ok")</f>
        <v>Sobrante</v>
      </c>
      <c r="M93" s="25"/>
      <c r="N93" s="13" t="str">
        <f>IFERROR(+Table1[[#This Row],[Diferencia]]*Table1[[#This Row],[Costo Unitario]],"")</f>
        <v/>
      </c>
    </row>
    <row r="94" spans="1:14" ht="15" x14ac:dyDescent="0.25">
      <c r="A94" s="5" t="str">
        <f>IFERROR(LEFT(Table1[[#This Row],[Código]],1),"")</f>
        <v/>
      </c>
      <c r="B94" s="5" t="str">
        <f>IFERROR(RIGHT(Table1[[#This Row],[Código]],2),"")</f>
        <v/>
      </c>
      <c r="C94" s="5" t="str">
        <f>IFERROR(VLOOKUP(A94,Mapa!A:B,2,0),"")</f>
        <v/>
      </c>
      <c r="D9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94"/>
      <c r="F94" s="22" t="str">
        <f>IFERROR(VLOOKUP(Table1[[#This Row],[Código]],'Inventario Fisico'!A:D,4,FALSE),"")</f>
        <v/>
      </c>
      <c r="G94" s="29" t="str">
        <f>IFERROR(VLOOKUP(Table1[[#This Row],[Código]],'Inventario Fisico'!A:L,12,FALSE),"")</f>
        <v/>
      </c>
      <c r="H94" s="23" t="str">
        <f>IFERROR(VLOOKUP(Table1[[#This Row],[Código]],'Inventario Fisico'!A:O,15,FALSE),"")</f>
        <v/>
      </c>
      <c r="I94" s="24" t="str">
        <f>IFERROR(+Table1[[#This Row],[Sistema]]*Table1[[#This Row],[Costo Unitario]],"")</f>
        <v/>
      </c>
      <c r="J94" s="30">
        <f>IFERROR(IFERROR(VLOOKUP(E94,'Conteo Fisico'!A:B,2,FALSE),0),"")</f>
        <v>0</v>
      </c>
      <c r="K94" s="101" t="str">
        <f>IFERROR(+Table1[[#This Row],[Fisico]]-Table1[[#This Row],[Sistema]],"")</f>
        <v/>
      </c>
      <c r="L94" s="5" t="str">
        <f>_xlfn.IFS(Table1[[#This Row],[Diferencia]]&gt;0,"Sobrante",Table1[[#This Row],[Diferencia]]&lt;0,"Faltante",Table1[[#This Row],[Diferencia]]=0,"Ok")</f>
        <v>Sobrante</v>
      </c>
      <c r="M94" s="25"/>
      <c r="N94" s="13" t="str">
        <f>IFERROR(+Table1[[#This Row],[Diferencia]]*Table1[[#This Row],[Costo Unitario]],"")</f>
        <v/>
      </c>
    </row>
    <row r="95" spans="1:14" ht="15" x14ac:dyDescent="0.25">
      <c r="A95" s="5" t="str">
        <f>IFERROR(LEFT(Table1[[#This Row],[Código]],1),"")</f>
        <v/>
      </c>
      <c r="B95" s="5" t="str">
        <f>IFERROR(RIGHT(Table1[[#This Row],[Código]],2),"")</f>
        <v/>
      </c>
      <c r="C95" s="5" t="str">
        <f>IFERROR(VLOOKUP(A95,Mapa!A:B,2,0),"")</f>
        <v/>
      </c>
      <c r="D9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95"/>
      <c r="F95" s="22" t="str">
        <f>IFERROR(VLOOKUP(Table1[[#This Row],[Código]],'Inventario Fisico'!A:D,4,FALSE),"")</f>
        <v/>
      </c>
      <c r="G95" s="29" t="str">
        <f>IFERROR(VLOOKUP(Table1[[#This Row],[Código]],'Inventario Fisico'!A:L,12,FALSE),"")</f>
        <v/>
      </c>
      <c r="H95" s="23" t="str">
        <f>IFERROR(VLOOKUP(Table1[[#This Row],[Código]],'Inventario Fisico'!A:O,15,FALSE),"")</f>
        <v/>
      </c>
      <c r="I95" s="24" t="str">
        <f>IFERROR(+Table1[[#This Row],[Sistema]]*Table1[[#This Row],[Costo Unitario]],"")</f>
        <v/>
      </c>
      <c r="J95" s="30">
        <f>IFERROR(IFERROR(VLOOKUP(E95,'Conteo Fisico'!A:B,2,FALSE),0),"")</f>
        <v>0</v>
      </c>
      <c r="K95" s="101" t="str">
        <f>IFERROR(+Table1[[#This Row],[Fisico]]-Table1[[#This Row],[Sistema]],"")</f>
        <v/>
      </c>
      <c r="L95" s="5" t="str">
        <f>_xlfn.IFS(Table1[[#This Row],[Diferencia]]&gt;0,"Sobrante",Table1[[#This Row],[Diferencia]]&lt;0,"Faltante",Table1[[#This Row],[Diferencia]]=0,"Ok")</f>
        <v>Sobrante</v>
      </c>
      <c r="M95" s="25"/>
      <c r="N95" s="13" t="str">
        <f>IFERROR(+Table1[[#This Row],[Diferencia]]*Table1[[#This Row],[Costo Unitario]],"")</f>
        <v/>
      </c>
    </row>
    <row r="96" spans="1:14" ht="15" x14ac:dyDescent="0.25">
      <c r="A96" s="5" t="str">
        <f>IFERROR(LEFT(Table1[[#This Row],[Código]],1),"")</f>
        <v/>
      </c>
      <c r="B96" s="5" t="str">
        <f>IFERROR(RIGHT(Table1[[#This Row],[Código]],2),"")</f>
        <v/>
      </c>
      <c r="C96" s="5" t="str">
        <f>IFERROR(VLOOKUP(A96,Mapa!A:B,2,0),"")</f>
        <v/>
      </c>
      <c r="D9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96"/>
      <c r="F96" s="22" t="str">
        <f>IFERROR(VLOOKUP(Table1[[#This Row],[Código]],'Inventario Fisico'!A:D,4,FALSE),"")</f>
        <v/>
      </c>
      <c r="G96" s="28" t="str">
        <f>IFERROR(VLOOKUP(Table1[[#This Row],[Código]],'Inventario Fisico'!A:L,12,FALSE),"")</f>
        <v/>
      </c>
      <c r="H96" s="23" t="str">
        <f>IFERROR(VLOOKUP(Table1[[#This Row],[Código]],'Inventario Fisico'!A:O,15,FALSE),"")</f>
        <v/>
      </c>
      <c r="I96" s="24" t="str">
        <f>IFERROR(+Table1[[#This Row],[Sistema]]*Table1[[#This Row],[Costo Unitario]],"")</f>
        <v/>
      </c>
      <c r="J96" s="30">
        <f>IFERROR(IFERROR(VLOOKUP(E96,'Conteo Fisico'!A:B,2,FALSE),0),"")</f>
        <v>0</v>
      </c>
      <c r="K96" s="101" t="str">
        <f>IFERROR(+Table1[[#This Row],[Fisico]]-Table1[[#This Row],[Sistema]],"")</f>
        <v/>
      </c>
      <c r="L96" s="5" t="str">
        <f>_xlfn.IFS(Table1[[#This Row],[Diferencia]]&gt;0,"Sobrante",Table1[[#This Row],[Diferencia]]&lt;0,"Faltante",Table1[[#This Row],[Diferencia]]=0,"Ok")</f>
        <v>Sobrante</v>
      </c>
      <c r="M96" s="25"/>
      <c r="N96" s="13" t="str">
        <f>IFERROR(+Table1[[#This Row],[Diferencia]]*Table1[[#This Row],[Costo Unitario]],"")</f>
        <v/>
      </c>
    </row>
    <row r="97" spans="1:14" ht="15" x14ac:dyDescent="0.25">
      <c r="A97" s="5" t="str">
        <f>IFERROR(LEFT(Table1[[#This Row],[Código]],1),"")</f>
        <v/>
      </c>
      <c r="B97" s="5" t="str">
        <f>IFERROR(RIGHT(Table1[[#This Row],[Código]],2),"")</f>
        <v/>
      </c>
      <c r="C97" s="5" t="str">
        <f>IFERROR(VLOOKUP(A97,Mapa!A:B,2,0),"")</f>
        <v/>
      </c>
      <c r="D9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97"/>
      <c r="F97" s="22" t="str">
        <f>IFERROR(VLOOKUP(Table1[[#This Row],[Código]],'Inventario Fisico'!A:D,4,FALSE),"")</f>
        <v/>
      </c>
      <c r="G97" s="28" t="str">
        <f>IFERROR(VLOOKUP(Table1[[#This Row],[Código]],'Inventario Fisico'!A:L,12,FALSE),"")</f>
        <v/>
      </c>
      <c r="H97" s="23" t="str">
        <f>IFERROR(VLOOKUP(Table1[[#This Row],[Código]],'Inventario Fisico'!A:O,15,FALSE),"")</f>
        <v/>
      </c>
      <c r="I97" s="24" t="str">
        <f>IFERROR(+Table1[[#This Row],[Sistema]]*Table1[[#This Row],[Costo Unitario]],"")</f>
        <v/>
      </c>
      <c r="J97" s="30">
        <f>IFERROR(IFERROR(VLOOKUP(E97,'Conteo Fisico'!A:B,2,FALSE),0),"")</f>
        <v>0</v>
      </c>
      <c r="K97" s="101" t="str">
        <f>IFERROR(+Table1[[#This Row],[Fisico]]-Table1[[#This Row],[Sistema]],"")</f>
        <v/>
      </c>
      <c r="L97" s="5" t="str">
        <f>_xlfn.IFS(Table1[[#This Row],[Diferencia]]&gt;0,"Sobrante",Table1[[#This Row],[Diferencia]]&lt;0,"Faltante",Table1[[#This Row],[Diferencia]]=0,"Ok")</f>
        <v>Sobrante</v>
      </c>
      <c r="M97" s="25"/>
      <c r="N97" s="13" t="str">
        <f>IFERROR(+Table1[[#This Row],[Diferencia]]*Table1[[#This Row],[Costo Unitario]],"")</f>
        <v/>
      </c>
    </row>
    <row r="98" spans="1:14" ht="15" x14ac:dyDescent="0.25">
      <c r="A98" s="5" t="str">
        <f>IFERROR(LEFT(Table1[[#This Row],[Código]],1),"")</f>
        <v/>
      </c>
      <c r="B98" s="5" t="str">
        <f>IFERROR(RIGHT(Table1[[#This Row],[Código]],2),"")</f>
        <v/>
      </c>
      <c r="C98" s="5" t="str">
        <f>IFERROR(VLOOKUP(A98,Mapa!A:B,2,0),"")</f>
        <v/>
      </c>
      <c r="D9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98"/>
      <c r="F98" s="22" t="str">
        <f>IFERROR(VLOOKUP(Table1[[#This Row],[Código]],'Inventario Fisico'!A:D,4,FALSE),"")</f>
        <v/>
      </c>
      <c r="G98" s="28" t="str">
        <f>IFERROR(VLOOKUP(Table1[[#This Row],[Código]],'Inventario Fisico'!A:L,12,FALSE),"")</f>
        <v/>
      </c>
      <c r="H98" s="23" t="str">
        <f>IFERROR(VLOOKUP(Table1[[#This Row],[Código]],'Inventario Fisico'!A:O,15,FALSE),"")</f>
        <v/>
      </c>
      <c r="I98" s="24" t="str">
        <f>IFERROR(+Table1[[#This Row],[Sistema]]*Table1[[#This Row],[Costo Unitario]],"")</f>
        <v/>
      </c>
      <c r="J98" s="30">
        <f>IFERROR(IFERROR(VLOOKUP(E98,'Conteo Fisico'!A:B,2,FALSE),0),"")</f>
        <v>0</v>
      </c>
      <c r="K98" s="101" t="str">
        <f>IFERROR(+Table1[[#This Row],[Fisico]]-Table1[[#This Row],[Sistema]],"")</f>
        <v/>
      </c>
      <c r="L98" s="5" t="str">
        <f>_xlfn.IFS(Table1[[#This Row],[Diferencia]]&gt;0,"Sobrante",Table1[[#This Row],[Diferencia]]&lt;0,"Faltante",Table1[[#This Row],[Diferencia]]=0,"Ok")</f>
        <v>Sobrante</v>
      </c>
      <c r="M98" s="25"/>
      <c r="N98" s="13" t="str">
        <f>IFERROR(+Table1[[#This Row],[Diferencia]]*Table1[[#This Row],[Costo Unitario]],"")</f>
        <v/>
      </c>
    </row>
    <row r="99" spans="1:14" ht="15" x14ac:dyDescent="0.25">
      <c r="A99" s="5" t="str">
        <f>IFERROR(LEFT(Table1[[#This Row],[Código]],1),"")</f>
        <v/>
      </c>
      <c r="B99" s="5" t="str">
        <f>IFERROR(RIGHT(Table1[[#This Row],[Código]],2),"")</f>
        <v/>
      </c>
      <c r="C99" s="5" t="str">
        <f>IFERROR(VLOOKUP(A99,Mapa!A:B,2,0),"")</f>
        <v/>
      </c>
      <c r="D9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99"/>
      <c r="F99" s="22" t="str">
        <f>IFERROR(VLOOKUP(Table1[[#This Row],[Código]],'Inventario Fisico'!A:D,4,FALSE),"")</f>
        <v/>
      </c>
      <c r="G99" s="29" t="str">
        <f>IFERROR(VLOOKUP(Table1[[#This Row],[Código]],'Inventario Fisico'!A:L,12,FALSE),"")</f>
        <v/>
      </c>
      <c r="H99" s="23" t="str">
        <f>IFERROR(VLOOKUP(Table1[[#This Row],[Código]],'Inventario Fisico'!A:O,15,FALSE),"")</f>
        <v/>
      </c>
      <c r="I99" s="24" t="str">
        <f>IFERROR(+Table1[[#This Row],[Sistema]]*Table1[[#This Row],[Costo Unitario]],"")</f>
        <v/>
      </c>
      <c r="J99" s="30">
        <f>IFERROR(IFERROR(VLOOKUP(E99,'Conteo Fisico'!A:B,2,FALSE),0),"")</f>
        <v>0</v>
      </c>
      <c r="K99" s="101" t="str">
        <f>IFERROR(+Table1[[#This Row],[Fisico]]-Table1[[#This Row],[Sistema]],"")</f>
        <v/>
      </c>
      <c r="L99" s="5" t="str">
        <f>_xlfn.IFS(Table1[[#This Row],[Diferencia]]&gt;0,"Sobrante",Table1[[#This Row],[Diferencia]]&lt;0,"Faltante",Table1[[#This Row],[Diferencia]]=0,"Ok")</f>
        <v>Sobrante</v>
      </c>
      <c r="M99" s="25"/>
      <c r="N99" s="13" t="str">
        <f>IFERROR(+Table1[[#This Row],[Diferencia]]*Table1[[#This Row],[Costo Unitario]],"")</f>
        <v/>
      </c>
    </row>
    <row r="100" spans="1:14" ht="15" x14ac:dyDescent="0.25">
      <c r="A100" s="5" t="str">
        <f>IFERROR(LEFT(Table1[[#This Row],[Código]],1),"")</f>
        <v/>
      </c>
      <c r="B100" s="5" t="str">
        <f>IFERROR(RIGHT(Table1[[#This Row],[Código]],2),"")</f>
        <v/>
      </c>
      <c r="C100" s="5" t="str">
        <f>IFERROR(VLOOKUP(A100,Mapa!A:B,2,0),"")</f>
        <v/>
      </c>
      <c r="D10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00"/>
      <c r="F100" s="22" t="str">
        <f>IFERROR(VLOOKUP(Table1[[#This Row],[Código]],'Inventario Fisico'!A:D,4,FALSE),"")</f>
        <v/>
      </c>
      <c r="G100" s="29" t="str">
        <f>IFERROR(VLOOKUP(Table1[[#This Row],[Código]],'Inventario Fisico'!A:L,12,FALSE),"")</f>
        <v/>
      </c>
      <c r="H100" s="23" t="str">
        <f>IFERROR(VLOOKUP(Table1[[#This Row],[Código]],'Inventario Fisico'!A:O,15,FALSE),"")</f>
        <v/>
      </c>
      <c r="I100" s="24" t="str">
        <f>IFERROR(+Table1[[#This Row],[Sistema]]*Table1[[#This Row],[Costo Unitario]],"")</f>
        <v/>
      </c>
      <c r="J100" s="30">
        <f>IFERROR(IFERROR(VLOOKUP(E100,'Conteo Fisico'!A:B,2,FALSE),0),"")</f>
        <v>0</v>
      </c>
      <c r="K100" s="101" t="str">
        <f>IFERROR(+Table1[[#This Row],[Fisico]]-Table1[[#This Row],[Sistema]],"")</f>
        <v/>
      </c>
      <c r="L100" s="5" t="str">
        <f>_xlfn.IFS(Table1[[#This Row],[Diferencia]]&gt;0,"Sobrante",Table1[[#This Row],[Diferencia]]&lt;0,"Faltante",Table1[[#This Row],[Diferencia]]=0,"Ok")</f>
        <v>Sobrante</v>
      </c>
      <c r="M100" s="25"/>
      <c r="N100" s="13" t="str">
        <f>IFERROR(+Table1[[#This Row],[Diferencia]]*Table1[[#This Row],[Costo Unitario]],"")</f>
        <v/>
      </c>
    </row>
    <row r="101" spans="1:14" ht="15" x14ac:dyDescent="0.25">
      <c r="A101" s="5" t="str">
        <f>IFERROR(LEFT(Table1[[#This Row],[Código]],1),"")</f>
        <v/>
      </c>
      <c r="B101" s="5" t="str">
        <f>IFERROR(RIGHT(Table1[[#This Row],[Código]],2),"")</f>
        <v/>
      </c>
      <c r="C101" s="5" t="str">
        <f>IFERROR(VLOOKUP(A101,Mapa!A:B,2,0),"")</f>
        <v/>
      </c>
      <c r="D10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01"/>
      <c r="F101" s="22" t="str">
        <f>IFERROR(VLOOKUP(Table1[[#This Row],[Código]],'Inventario Fisico'!A:D,4,FALSE),"")</f>
        <v/>
      </c>
      <c r="G101" s="29" t="str">
        <f>IFERROR(VLOOKUP(Table1[[#This Row],[Código]],'Inventario Fisico'!A:L,12,FALSE),"")</f>
        <v/>
      </c>
      <c r="H101" s="23" t="str">
        <f>IFERROR(VLOOKUP(Table1[[#This Row],[Código]],'Inventario Fisico'!A:O,15,FALSE),"")</f>
        <v/>
      </c>
      <c r="I101" s="24" t="str">
        <f>IFERROR(+Table1[[#This Row],[Sistema]]*Table1[[#This Row],[Costo Unitario]],"")</f>
        <v/>
      </c>
      <c r="J101" s="30">
        <f>IFERROR(IFERROR(VLOOKUP(E101,'Conteo Fisico'!A:B,2,FALSE),0),"")</f>
        <v>0</v>
      </c>
      <c r="K101" s="101" t="str">
        <f>IFERROR(+Table1[[#This Row],[Fisico]]-Table1[[#This Row],[Sistema]],"")</f>
        <v/>
      </c>
      <c r="L101" s="5" t="str">
        <f>_xlfn.IFS(Table1[[#This Row],[Diferencia]]&gt;0,"Sobrante",Table1[[#This Row],[Diferencia]]&lt;0,"Faltante",Table1[[#This Row],[Diferencia]]=0,"Ok")</f>
        <v>Sobrante</v>
      </c>
      <c r="M101" s="25"/>
      <c r="N101" s="13" t="str">
        <f>IFERROR(+Table1[[#This Row],[Diferencia]]*Table1[[#This Row],[Costo Unitario]],"")</f>
        <v/>
      </c>
    </row>
    <row r="102" spans="1:14" ht="15" x14ac:dyDescent="0.25">
      <c r="A102" s="5" t="str">
        <f>IFERROR(LEFT(Table1[[#This Row],[Código]],1),"")</f>
        <v/>
      </c>
      <c r="B102" s="5" t="str">
        <f>IFERROR(RIGHT(Table1[[#This Row],[Código]],2),"")</f>
        <v/>
      </c>
      <c r="C102" s="5" t="str">
        <f>IFERROR(VLOOKUP(A102,Mapa!A:B,2,0),"")</f>
        <v/>
      </c>
      <c r="D10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02"/>
      <c r="F102" s="22" t="str">
        <f>IFERROR(VLOOKUP(Table1[[#This Row],[Código]],'Inventario Fisico'!A:D,4,FALSE),"")</f>
        <v/>
      </c>
      <c r="G102" s="29" t="str">
        <f>IFERROR(VLOOKUP(Table1[[#This Row],[Código]],'Inventario Fisico'!A:L,12,FALSE),"")</f>
        <v/>
      </c>
      <c r="H102" s="23" t="str">
        <f>IFERROR(VLOOKUP(Table1[[#This Row],[Código]],'Inventario Fisico'!A:O,15,FALSE),"")</f>
        <v/>
      </c>
      <c r="I102" s="24" t="str">
        <f>IFERROR(+Table1[[#This Row],[Sistema]]*Table1[[#This Row],[Costo Unitario]],"")</f>
        <v/>
      </c>
      <c r="J102" s="30">
        <f>IFERROR(IFERROR(VLOOKUP(E102,'Conteo Fisico'!A:B,2,FALSE),0),"")</f>
        <v>0</v>
      </c>
      <c r="K102" s="101" t="str">
        <f>IFERROR(+Table1[[#This Row],[Fisico]]-Table1[[#This Row],[Sistema]],"")</f>
        <v/>
      </c>
      <c r="L102" s="5" t="str">
        <f>_xlfn.IFS(Table1[[#This Row],[Diferencia]]&gt;0,"Sobrante",Table1[[#This Row],[Diferencia]]&lt;0,"Faltante",Table1[[#This Row],[Diferencia]]=0,"Ok")</f>
        <v>Sobrante</v>
      </c>
      <c r="M102" s="25"/>
      <c r="N102" s="13" t="str">
        <f>IFERROR(+Table1[[#This Row],[Diferencia]]*Table1[[#This Row],[Costo Unitario]],"")</f>
        <v/>
      </c>
    </row>
    <row r="103" spans="1:14" ht="15" x14ac:dyDescent="0.25">
      <c r="A103" s="5" t="str">
        <f>IFERROR(LEFT(Table1[[#This Row],[Código]],1),"")</f>
        <v/>
      </c>
      <c r="B103" s="5" t="str">
        <f>IFERROR(RIGHT(Table1[[#This Row],[Código]],2),"")</f>
        <v/>
      </c>
      <c r="C103" s="5" t="str">
        <f>IFERROR(VLOOKUP(A103,Mapa!A:B,2,0),"")</f>
        <v/>
      </c>
      <c r="D10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03"/>
      <c r="F103" s="22" t="str">
        <f>IFERROR(VLOOKUP(Table1[[#This Row],[Código]],'Inventario Fisico'!A:D,4,FALSE),"")</f>
        <v/>
      </c>
      <c r="G103" s="29" t="str">
        <f>IFERROR(VLOOKUP(Table1[[#This Row],[Código]],'Inventario Fisico'!A:L,12,FALSE),"")</f>
        <v/>
      </c>
      <c r="H103" s="23" t="str">
        <f>IFERROR(VLOOKUP(Table1[[#This Row],[Código]],'Inventario Fisico'!A:O,15,FALSE),"")</f>
        <v/>
      </c>
      <c r="I103" s="24" t="str">
        <f>IFERROR(+Table1[[#This Row],[Sistema]]*Table1[[#This Row],[Costo Unitario]],"")</f>
        <v/>
      </c>
      <c r="J103" s="30">
        <f>IFERROR(IFERROR(VLOOKUP(E103,'Conteo Fisico'!A:B,2,FALSE),0),"")</f>
        <v>0</v>
      </c>
      <c r="K103" s="101" t="str">
        <f>IFERROR(+Table1[[#This Row],[Fisico]]-Table1[[#This Row],[Sistema]],"")</f>
        <v/>
      </c>
      <c r="L103" s="5" t="str">
        <f>_xlfn.IFS(Table1[[#This Row],[Diferencia]]&gt;0,"Sobrante",Table1[[#This Row],[Diferencia]]&lt;0,"Faltante",Table1[[#This Row],[Diferencia]]=0,"Ok")</f>
        <v>Sobrante</v>
      </c>
      <c r="M103" s="25"/>
      <c r="N103" s="13" t="str">
        <f>IFERROR(+Table1[[#This Row],[Diferencia]]*Table1[[#This Row],[Costo Unitario]],"")</f>
        <v/>
      </c>
    </row>
    <row r="104" spans="1:14" ht="15" x14ac:dyDescent="0.25">
      <c r="A104" s="5" t="str">
        <f>IFERROR(LEFT(Table1[[#This Row],[Código]],1),"")</f>
        <v/>
      </c>
      <c r="B104" s="5" t="str">
        <f>IFERROR(RIGHT(Table1[[#This Row],[Código]],2),"")</f>
        <v/>
      </c>
      <c r="C104" s="5" t="str">
        <f>IFERROR(VLOOKUP(A104,Mapa!A:B,2,0),"")</f>
        <v/>
      </c>
      <c r="D10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04"/>
      <c r="F104" s="22" t="str">
        <f>IFERROR(VLOOKUP(Table1[[#This Row],[Código]],'Inventario Fisico'!A:D,4,FALSE),"")</f>
        <v/>
      </c>
      <c r="G104" s="28" t="str">
        <f>IFERROR(VLOOKUP(Table1[[#This Row],[Código]],'Inventario Fisico'!A:L,12,FALSE),"")</f>
        <v/>
      </c>
      <c r="H104" s="23" t="str">
        <f>IFERROR(VLOOKUP(Table1[[#This Row],[Código]],'Inventario Fisico'!A:O,15,FALSE),"")</f>
        <v/>
      </c>
      <c r="I104" s="24" t="str">
        <f>IFERROR(+Table1[[#This Row],[Sistema]]*Table1[[#This Row],[Costo Unitario]],"")</f>
        <v/>
      </c>
      <c r="J104" s="30">
        <f>IFERROR(IFERROR(VLOOKUP(E104,'Conteo Fisico'!A:B,2,FALSE),0),"")</f>
        <v>0</v>
      </c>
      <c r="K104" s="101" t="str">
        <f>IFERROR(+Table1[[#This Row],[Fisico]]-Table1[[#This Row],[Sistema]],"")</f>
        <v/>
      </c>
      <c r="L104" s="5" t="str">
        <f>_xlfn.IFS(Table1[[#This Row],[Diferencia]]&gt;0,"Sobrante",Table1[[#This Row],[Diferencia]]&lt;0,"Faltante",Table1[[#This Row],[Diferencia]]=0,"Ok")</f>
        <v>Sobrante</v>
      </c>
      <c r="M104" s="25"/>
      <c r="N104" s="13" t="str">
        <f>IFERROR(+Table1[[#This Row],[Diferencia]]*Table1[[#This Row],[Costo Unitario]],"")</f>
        <v/>
      </c>
    </row>
    <row r="105" spans="1:14" ht="15" x14ac:dyDescent="0.25">
      <c r="A105" s="5" t="str">
        <f>IFERROR(LEFT(Table1[[#This Row],[Código]],1),"")</f>
        <v/>
      </c>
      <c r="B105" s="5" t="str">
        <f>IFERROR(RIGHT(Table1[[#This Row],[Código]],2),"")</f>
        <v/>
      </c>
      <c r="C105" s="5" t="str">
        <f>IFERROR(VLOOKUP(A105,Mapa!A:B,2,0),"")</f>
        <v/>
      </c>
      <c r="D10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05"/>
      <c r="F105" s="22" t="str">
        <f>IFERROR(VLOOKUP(Table1[[#This Row],[Código]],'Inventario Fisico'!A:D,4,FALSE),"")</f>
        <v/>
      </c>
      <c r="G105" s="28" t="str">
        <f>IFERROR(VLOOKUP(Table1[[#This Row],[Código]],'Inventario Fisico'!A:L,12,FALSE),"")</f>
        <v/>
      </c>
      <c r="H105" s="23" t="str">
        <f>IFERROR(VLOOKUP(Table1[[#This Row],[Código]],'Inventario Fisico'!A:O,15,FALSE),"")</f>
        <v/>
      </c>
      <c r="I105" s="24" t="str">
        <f>IFERROR(+Table1[[#This Row],[Sistema]]*Table1[[#This Row],[Costo Unitario]],"")</f>
        <v/>
      </c>
      <c r="J105" s="30">
        <f>IFERROR(IFERROR(VLOOKUP(E105,'Conteo Fisico'!A:B,2,FALSE),0),"")</f>
        <v>0</v>
      </c>
      <c r="K105" s="101" t="str">
        <f>IFERROR(+Table1[[#This Row],[Fisico]]-Table1[[#This Row],[Sistema]],"")</f>
        <v/>
      </c>
      <c r="L105" s="5" t="str">
        <f>_xlfn.IFS(Table1[[#This Row],[Diferencia]]&gt;0,"Sobrante",Table1[[#This Row],[Diferencia]]&lt;0,"Faltante",Table1[[#This Row],[Diferencia]]=0,"Ok")</f>
        <v>Sobrante</v>
      </c>
      <c r="M105" s="25"/>
      <c r="N105" s="13" t="str">
        <f>IFERROR(+Table1[[#This Row],[Diferencia]]*Table1[[#This Row],[Costo Unitario]],"")</f>
        <v/>
      </c>
    </row>
    <row r="106" spans="1:14" ht="15" x14ac:dyDescent="0.25">
      <c r="A106" s="5" t="str">
        <f>IFERROR(LEFT(Table1[[#This Row],[Código]],1),"")</f>
        <v/>
      </c>
      <c r="B106" s="5" t="str">
        <f>IFERROR(RIGHT(Table1[[#This Row],[Código]],2),"")</f>
        <v/>
      </c>
      <c r="C106" s="5" t="str">
        <f>IFERROR(VLOOKUP(A106,Mapa!A:B,2,0),"")</f>
        <v/>
      </c>
      <c r="D10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06"/>
      <c r="F106" s="22" t="str">
        <f>IFERROR(VLOOKUP(Table1[[#This Row],[Código]],'Inventario Fisico'!A:D,4,FALSE),"")</f>
        <v/>
      </c>
      <c r="G106" s="29" t="str">
        <f>IFERROR(VLOOKUP(Table1[[#This Row],[Código]],'Inventario Fisico'!A:L,12,FALSE),"")</f>
        <v/>
      </c>
      <c r="H106" s="23" t="str">
        <f>IFERROR(VLOOKUP(Table1[[#This Row],[Código]],'Inventario Fisico'!A:O,15,FALSE),"")</f>
        <v/>
      </c>
      <c r="I106" s="24" t="str">
        <f>IFERROR(+Table1[[#This Row],[Sistema]]*Table1[[#This Row],[Costo Unitario]],"")</f>
        <v/>
      </c>
      <c r="J106" s="30">
        <f>IFERROR(IFERROR(VLOOKUP(E106,'Conteo Fisico'!A:B,2,FALSE),0),"")</f>
        <v>0</v>
      </c>
      <c r="K106" s="101" t="str">
        <f>IFERROR(+Table1[[#This Row],[Fisico]]-Table1[[#This Row],[Sistema]],"")</f>
        <v/>
      </c>
      <c r="L106" s="5" t="str">
        <f>_xlfn.IFS(Table1[[#This Row],[Diferencia]]&gt;0,"Sobrante",Table1[[#This Row],[Diferencia]]&lt;0,"Faltante",Table1[[#This Row],[Diferencia]]=0,"Ok")</f>
        <v>Sobrante</v>
      </c>
      <c r="M106" s="25"/>
      <c r="N106" s="13" t="str">
        <f>IFERROR(+Table1[[#This Row],[Diferencia]]*Table1[[#This Row],[Costo Unitario]],"")</f>
        <v/>
      </c>
    </row>
    <row r="107" spans="1:14" ht="15" x14ac:dyDescent="0.25">
      <c r="A107" s="5" t="str">
        <f>IFERROR(LEFT(Table1[[#This Row],[Código]],1),"")</f>
        <v/>
      </c>
      <c r="B107" s="5" t="str">
        <f>IFERROR(RIGHT(Table1[[#This Row],[Código]],2),"")</f>
        <v/>
      </c>
      <c r="C107" s="5" t="str">
        <f>IFERROR(VLOOKUP(A107,Mapa!A:B,2,0),"")</f>
        <v/>
      </c>
      <c r="D10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07"/>
      <c r="F107" s="22" t="str">
        <f>IFERROR(VLOOKUP(Table1[[#This Row],[Código]],'Inventario Fisico'!A:D,4,FALSE),"")</f>
        <v/>
      </c>
      <c r="G107" s="29" t="str">
        <f>IFERROR(VLOOKUP(Table1[[#This Row],[Código]],'Inventario Fisico'!A:L,12,FALSE),"")</f>
        <v/>
      </c>
      <c r="H107" s="23" t="str">
        <f>IFERROR(VLOOKUP(Table1[[#This Row],[Código]],'Inventario Fisico'!A:O,15,FALSE),"")</f>
        <v/>
      </c>
      <c r="I107" s="24" t="str">
        <f>IFERROR(+Table1[[#This Row],[Sistema]]*Table1[[#This Row],[Costo Unitario]],"")</f>
        <v/>
      </c>
      <c r="J107" s="30">
        <f>IFERROR(IFERROR(VLOOKUP(E107,'Conteo Fisico'!A:B,2,FALSE),0),"")</f>
        <v>0</v>
      </c>
      <c r="K107" s="101" t="str">
        <f>IFERROR(+Table1[[#This Row],[Fisico]]-Table1[[#This Row],[Sistema]],"")</f>
        <v/>
      </c>
      <c r="L107" s="5" t="str">
        <f>_xlfn.IFS(Table1[[#This Row],[Diferencia]]&gt;0,"Sobrante",Table1[[#This Row],[Diferencia]]&lt;0,"Faltante",Table1[[#This Row],[Diferencia]]=0,"Ok")</f>
        <v>Sobrante</v>
      </c>
      <c r="M107" s="25"/>
      <c r="N107" s="13" t="str">
        <f>IFERROR(+Table1[[#This Row],[Diferencia]]*Table1[[#This Row],[Costo Unitario]],"")</f>
        <v/>
      </c>
    </row>
    <row r="108" spans="1:14" ht="15" x14ac:dyDescent="0.25">
      <c r="A108" s="5" t="str">
        <f>IFERROR(LEFT(Table1[[#This Row],[Código]],1),"")</f>
        <v/>
      </c>
      <c r="B108" s="5" t="str">
        <f>IFERROR(RIGHT(Table1[[#This Row],[Código]],2),"")</f>
        <v/>
      </c>
      <c r="C108" s="5" t="str">
        <f>IFERROR(VLOOKUP(A108,Mapa!A:B,2,0),"")</f>
        <v/>
      </c>
      <c r="D10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08"/>
      <c r="F108" s="22" t="str">
        <f>IFERROR(VLOOKUP(Table1[[#This Row],[Código]],'Inventario Fisico'!A:D,4,FALSE),"")</f>
        <v/>
      </c>
      <c r="G108" s="28" t="str">
        <f>IFERROR(VLOOKUP(Table1[[#This Row],[Código]],'Inventario Fisico'!A:L,12,FALSE),"")</f>
        <v/>
      </c>
      <c r="H108" s="23" t="str">
        <f>IFERROR(VLOOKUP(Table1[[#This Row],[Código]],'Inventario Fisico'!A:O,15,FALSE),"")</f>
        <v/>
      </c>
      <c r="I108" s="24" t="str">
        <f>IFERROR(+Table1[[#This Row],[Sistema]]*Table1[[#This Row],[Costo Unitario]],"")</f>
        <v/>
      </c>
      <c r="J108" s="30">
        <f>IFERROR(IFERROR(VLOOKUP(E108,'Conteo Fisico'!A:B,2,FALSE),0),"")</f>
        <v>0</v>
      </c>
      <c r="K108" s="101" t="str">
        <f>IFERROR(+Table1[[#This Row],[Fisico]]-Table1[[#This Row],[Sistema]],"")</f>
        <v/>
      </c>
      <c r="L108" s="5" t="str">
        <f>_xlfn.IFS(Table1[[#This Row],[Diferencia]]&gt;0,"Sobrante",Table1[[#This Row],[Diferencia]]&lt;0,"Faltante",Table1[[#This Row],[Diferencia]]=0,"Ok")</f>
        <v>Sobrante</v>
      </c>
      <c r="M108" s="25"/>
      <c r="N108" s="13" t="str">
        <f>IFERROR(+Table1[[#This Row],[Diferencia]]*Table1[[#This Row],[Costo Unitario]],"")</f>
        <v/>
      </c>
    </row>
    <row r="109" spans="1:14" ht="15" x14ac:dyDescent="0.25">
      <c r="A109" s="5" t="str">
        <f>IFERROR(LEFT(Table1[[#This Row],[Código]],1),"")</f>
        <v/>
      </c>
      <c r="B109" s="5" t="str">
        <f>IFERROR(RIGHT(Table1[[#This Row],[Código]],2),"")</f>
        <v/>
      </c>
      <c r="C109" s="5" t="str">
        <f>IFERROR(VLOOKUP(A109,Mapa!A:B,2,0),"")</f>
        <v/>
      </c>
      <c r="D10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09"/>
      <c r="F109" s="22" t="str">
        <f>IFERROR(VLOOKUP(Table1[[#This Row],[Código]],'Inventario Fisico'!A:D,4,FALSE),"")</f>
        <v/>
      </c>
      <c r="G109" s="28" t="str">
        <f>IFERROR(VLOOKUP(Table1[[#This Row],[Código]],'Inventario Fisico'!A:L,12,FALSE),"")</f>
        <v/>
      </c>
      <c r="H109" s="23" t="str">
        <f>IFERROR(VLOOKUP(Table1[[#This Row],[Código]],'Inventario Fisico'!A:O,15,FALSE),"")</f>
        <v/>
      </c>
      <c r="I109" s="24" t="str">
        <f>IFERROR(+Table1[[#This Row],[Sistema]]*Table1[[#This Row],[Costo Unitario]],"")</f>
        <v/>
      </c>
      <c r="J109" s="30">
        <f>IFERROR(IFERROR(VLOOKUP(E109,'Conteo Fisico'!A:B,2,FALSE),0),"")</f>
        <v>0</v>
      </c>
      <c r="K109" s="101" t="str">
        <f>IFERROR(+Table1[[#This Row],[Fisico]]-Table1[[#This Row],[Sistema]],"")</f>
        <v/>
      </c>
      <c r="L109" s="5" t="str">
        <f>_xlfn.IFS(Table1[[#This Row],[Diferencia]]&gt;0,"Sobrante",Table1[[#This Row],[Diferencia]]&lt;0,"Faltante",Table1[[#This Row],[Diferencia]]=0,"Ok")</f>
        <v>Sobrante</v>
      </c>
      <c r="M109" s="25"/>
      <c r="N109" s="13" t="str">
        <f>IFERROR(+Table1[[#This Row],[Diferencia]]*Table1[[#This Row],[Costo Unitario]],"")</f>
        <v/>
      </c>
    </row>
    <row r="110" spans="1:14" ht="15" x14ac:dyDescent="0.25">
      <c r="A110" s="5" t="str">
        <f>IFERROR(LEFT(Table1[[#This Row],[Código]],1),"")</f>
        <v/>
      </c>
      <c r="B110" s="5" t="str">
        <f>IFERROR(RIGHT(Table1[[#This Row],[Código]],2),"")</f>
        <v/>
      </c>
      <c r="C110" s="5" t="str">
        <f>IFERROR(VLOOKUP(A110,Mapa!A:B,2,0),"")</f>
        <v/>
      </c>
      <c r="D11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10"/>
      <c r="F110" s="22" t="str">
        <f>IFERROR(VLOOKUP(Table1[[#This Row],[Código]],'Inventario Fisico'!A:D,4,FALSE),"")</f>
        <v/>
      </c>
      <c r="G110" s="28" t="str">
        <f>IFERROR(VLOOKUP(Table1[[#This Row],[Código]],'Inventario Fisico'!A:L,12,FALSE),"")</f>
        <v/>
      </c>
      <c r="H110" s="23" t="str">
        <f>IFERROR(VLOOKUP(Table1[[#This Row],[Código]],'Inventario Fisico'!A:O,15,FALSE),"")</f>
        <v/>
      </c>
      <c r="I110" s="24" t="str">
        <f>IFERROR(+Table1[[#This Row],[Sistema]]*Table1[[#This Row],[Costo Unitario]],"")</f>
        <v/>
      </c>
      <c r="J110" s="30">
        <f>IFERROR(IFERROR(VLOOKUP(E110,'Conteo Fisico'!A:B,2,FALSE),0),"")</f>
        <v>0</v>
      </c>
      <c r="K110" s="101" t="str">
        <f>IFERROR(+Table1[[#This Row],[Fisico]]-Table1[[#This Row],[Sistema]],"")</f>
        <v/>
      </c>
      <c r="L110" s="5" t="str">
        <f>_xlfn.IFS(Table1[[#This Row],[Diferencia]]&gt;0,"Sobrante",Table1[[#This Row],[Diferencia]]&lt;0,"Faltante",Table1[[#This Row],[Diferencia]]=0,"Ok")</f>
        <v>Sobrante</v>
      </c>
      <c r="M110" s="25"/>
      <c r="N110" s="13" t="str">
        <f>IFERROR(+Table1[[#This Row],[Diferencia]]*Table1[[#This Row],[Costo Unitario]],"")</f>
        <v/>
      </c>
    </row>
    <row r="111" spans="1:14" ht="15" x14ac:dyDescent="0.25">
      <c r="A111" s="5" t="str">
        <f>IFERROR(LEFT(Table1[[#This Row],[Código]],1),"")</f>
        <v/>
      </c>
      <c r="B111" s="5" t="str">
        <f>IFERROR(RIGHT(Table1[[#This Row],[Código]],2),"")</f>
        <v/>
      </c>
      <c r="C111" s="5" t="str">
        <f>IFERROR(VLOOKUP(A111,Mapa!A:B,2,0),"")</f>
        <v/>
      </c>
      <c r="D11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11"/>
      <c r="F111" s="22" t="str">
        <f>IFERROR(VLOOKUP(Table1[[#This Row],[Código]],'Inventario Fisico'!A:D,4,FALSE),"")</f>
        <v/>
      </c>
      <c r="G111" s="28" t="str">
        <f>IFERROR(VLOOKUP(Table1[[#This Row],[Código]],'Inventario Fisico'!A:L,12,FALSE),"")</f>
        <v/>
      </c>
      <c r="H111" s="23" t="str">
        <f>IFERROR(VLOOKUP(Table1[[#This Row],[Código]],'Inventario Fisico'!A:O,15,FALSE),"")</f>
        <v/>
      </c>
      <c r="I111" s="24" t="str">
        <f>IFERROR(+Table1[[#This Row],[Sistema]]*Table1[[#This Row],[Costo Unitario]],"")</f>
        <v/>
      </c>
      <c r="J111" s="30">
        <f>IFERROR(IFERROR(VLOOKUP(E111,'Conteo Fisico'!A:B,2,FALSE),0),"")</f>
        <v>0</v>
      </c>
      <c r="K111" s="101" t="str">
        <f>IFERROR(+Table1[[#This Row],[Fisico]]-Table1[[#This Row],[Sistema]],"")</f>
        <v/>
      </c>
      <c r="L111" s="5" t="str">
        <f>_xlfn.IFS(Table1[[#This Row],[Diferencia]]&gt;0,"Sobrante",Table1[[#This Row],[Diferencia]]&lt;0,"Faltante",Table1[[#This Row],[Diferencia]]=0,"Ok")</f>
        <v>Sobrante</v>
      </c>
      <c r="M111" s="25"/>
      <c r="N111" s="13" t="str">
        <f>IFERROR(+Table1[[#This Row],[Diferencia]]*Table1[[#This Row],[Costo Unitario]],"")</f>
        <v/>
      </c>
    </row>
    <row r="112" spans="1:14" ht="15" x14ac:dyDescent="0.25">
      <c r="A112" s="5" t="str">
        <f>IFERROR(LEFT(Table1[[#This Row],[Código]],1),"")</f>
        <v/>
      </c>
      <c r="B112" s="5" t="str">
        <f>IFERROR(RIGHT(Table1[[#This Row],[Código]],2),"")</f>
        <v/>
      </c>
      <c r="C112" s="5" t="str">
        <f>IFERROR(VLOOKUP(A112,Mapa!A:B,2,0),"")</f>
        <v/>
      </c>
      <c r="D11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12"/>
      <c r="F112" s="22" t="str">
        <f>IFERROR(VLOOKUP(Table1[[#This Row],[Código]],'Inventario Fisico'!A:D,4,FALSE),"")</f>
        <v/>
      </c>
      <c r="G112" s="29" t="str">
        <f>IFERROR(VLOOKUP(Table1[[#This Row],[Código]],'Inventario Fisico'!A:L,12,FALSE),"")</f>
        <v/>
      </c>
      <c r="H112" s="23" t="str">
        <f>IFERROR(VLOOKUP(Table1[[#This Row],[Código]],'Inventario Fisico'!A:O,15,FALSE),"")</f>
        <v/>
      </c>
      <c r="I112" s="24" t="str">
        <f>IFERROR(+Table1[[#This Row],[Sistema]]*Table1[[#This Row],[Costo Unitario]],"")</f>
        <v/>
      </c>
      <c r="J112" s="30">
        <f>IFERROR(IFERROR(VLOOKUP(E112,'Conteo Fisico'!A:B,2,FALSE),0),"")</f>
        <v>0</v>
      </c>
      <c r="K112" s="101" t="str">
        <f>IFERROR(+Table1[[#This Row],[Fisico]]-Table1[[#This Row],[Sistema]],"")</f>
        <v/>
      </c>
      <c r="L112" s="5" t="str">
        <f>_xlfn.IFS(Table1[[#This Row],[Diferencia]]&gt;0,"Sobrante",Table1[[#This Row],[Diferencia]]&lt;0,"Faltante",Table1[[#This Row],[Diferencia]]=0,"Ok")</f>
        <v>Sobrante</v>
      </c>
      <c r="M112" s="25"/>
      <c r="N112" s="13" t="str">
        <f>IFERROR(+Table1[[#This Row],[Diferencia]]*Table1[[#This Row],[Costo Unitario]],"")</f>
        <v/>
      </c>
    </row>
    <row r="113" spans="1:14" ht="15" x14ac:dyDescent="0.25">
      <c r="A113" s="5" t="str">
        <f>IFERROR(LEFT(Table1[[#This Row],[Código]],1),"")</f>
        <v/>
      </c>
      <c r="B113" s="5" t="str">
        <f>IFERROR(RIGHT(Table1[[#This Row],[Código]],2),"")</f>
        <v/>
      </c>
      <c r="C113" s="5" t="str">
        <f>IFERROR(VLOOKUP(A113,Mapa!A:B,2,0),"")</f>
        <v/>
      </c>
      <c r="D11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13"/>
      <c r="F113" s="22" t="str">
        <f>IFERROR(VLOOKUP(Table1[[#This Row],[Código]],'Inventario Fisico'!A:D,4,FALSE),"")</f>
        <v/>
      </c>
      <c r="G113" s="28" t="str">
        <f>IFERROR(VLOOKUP(Table1[[#This Row],[Código]],'Inventario Fisico'!A:L,12,FALSE),"")</f>
        <v/>
      </c>
      <c r="H113" s="23" t="str">
        <f>IFERROR(VLOOKUP(Table1[[#This Row],[Código]],'Inventario Fisico'!A:O,15,FALSE),"")</f>
        <v/>
      </c>
      <c r="I113" s="24" t="str">
        <f>IFERROR(+Table1[[#This Row],[Sistema]]*Table1[[#This Row],[Costo Unitario]],"")</f>
        <v/>
      </c>
      <c r="J113" s="30">
        <f>IFERROR(IFERROR(VLOOKUP(E113,'Conteo Fisico'!A:B,2,FALSE),0),"")</f>
        <v>0</v>
      </c>
      <c r="K113" s="101" t="str">
        <f>IFERROR(+Table1[[#This Row],[Fisico]]-Table1[[#This Row],[Sistema]],"")</f>
        <v/>
      </c>
      <c r="L113" s="5" t="str">
        <f>_xlfn.IFS(Table1[[#This Row],[Diferencia]]&gt;0,"Sobrante",Table1[[#This Row],[Diferencia]]&lt;0,"Faltante",Table1[[#This Row],[Diferencia]]=0,"Ok")</f>
        <v>Sobrante</v>
      </c>
      <c r="M113" s="25"/>
      <c r="N113" s="13" t="str">
        <f>IFERROR(+Table1[[#This Row],[Diferencia]]*Table1[[#This Row],[Costo Unitario]],"")</f>
        <v/>
      </c>
    </row>
    <row r="114" spans="1:14" ht="15" x14ac:dyDescent="0.25">
      <c r="A114" s="5" t="str">
        <f>IFERROR(LEFT(Table1[[#This Row],[Código]],1),"")</f>
        <v/>
      </c>
      <c r="B114" s="5" t="str">
        <f>IFERROR(RIGHT(Table1[[#This Row],[Código]],2),"")</f>
        <v/>
      </c>
      <c r="C114" s="5" t="str">
        <f>IFERROR(VLOOKUP(A114,Mapa!A:B,2,0),"")</f>
        <v/>
      </c>
      <c r="D11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14"/>
      <c r="F114" s="22" t="str">
        <f>IFERROR(VLOOKUP(Table1[[#This Row],[Código]],'Inventario Fisico'!A:D,4,FALSE),"")</f>
        <v/>
      </c>
      <c r="G114" s="28" t="str">
        <f>IFERROR(VLOOKUP(Table1[[#This Row],[Código]],'Inventario Fisico'!A:L,12,FALSE),"")</f>
        <v/>
      </c>
      <c r="H114" s="23" t="str">
        <f>IFERROR(VLOOKUP(Table1[[#This Row],[Código]],'Inventario Fisico'!A:O,15,FALSE),"")</f>
        <v/>
      </c>
      <c r="I114" s="24" t="str">
        <f>IFERROR(+Table1[[#This Row],[Sistema]]*Table1[[#This Row],[Costo Unitario]],"")</f>
        <v/>
      </c>
      <c r="J114" s="30">
        <f>IFERROR(IFERROR(VLOOKUP(E114,'Conteo Fisico'!A:B,2,FALSE),0),"")</f>
        <v>0</v>
      </c>
      <c r="K114" s="101" t="str">
        <f>IFERROR(+Table1[[#This Row],[Fisico]]-Table1[[#This Row],[Sistema]],"")</f>
        <v/>
      </c>
      <c r="L114" s="5" t="str">
        <f>_xlfn.IFS(Table1[[#This Row],[Diferencia]]&gt;0,"Sobrante",Table1[[#This Row],[Diferencia]]&lt;0,"Faltante",Table1[[#This Row],[Diferencia]]=0,"Ok")</f>
        <v>Sobrante</v>
      </c>
      <c r="M114" s="25"/>
      <c r="N114" s="13" t="str">
        <f>IFERROR(+Table1[[#This Row],[Diferencia]]*Table1[[#This Row],[Costo Unitario]],"")</f>
        <v/>
      </c>
    </row>
    <row r="115" spans="1:14" ht="15" x14ac:dyDescent="0.25">
      <c r="A115" s="5" t="str">
        <f>IFERROR(LEFT(Table1[[#This Row],[Código]],1),"")</f>
        <v/>
      </c>
      <c r="B115" s="5" t="str">
        <f>IFERROR(RIGHT(Table1[[#This Row],[Código]],2),"")</f>
        <v/>
      </c>
      <c r="C115" s="5" t="str">
        <f>IFERROR(VLOOKUP(A115,Mapa!A:B,2,0),"")</f>
        <v/>
      </c>
      <c r="D11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15"/>
      <c r="F115" s="22" t="str">
        <f>IFERROR(VLOOKUP(Table1[[#This Row],[Código]],'Inventario Fisico'!A:D,4,FALSE),"")</f>
        <v/>
      </c>
      <c r="G115" s="28" t="str">
        <f>IFERROR(VLOOKUP(Table1[[#This Row],[Código]],'Inventario Fisico'!A:L,12,FALSE),"")</f>
        <v/>
      </c>
      <c r="H115" s="23" t="str">
        <f>IFERROR(VLOOKUP(Table1[[#This Row],[Código]],'Inventario Fisico'!A:O,15,FALSE),"")</f>
        <v/>
      </c>
      <c r="I115" s="24" t="str">
        <f>IFERROR(+Table1[[#This Row],[Sistema]]*Table1[[#This Row],[Costo Unitario]],"")</f>
        <v/>
      </c>
      <c r="J115" s="30">
        <f>IFERROR(IFERROR(VLOOKUP(E115,'Conteo Fisico'!A:B,2,FALSE),0),"")</f>
        <v>0</v>
      </c>
      <c r="K115" s="101" t="str">
        <f>IFERROR(+Table1[[#This Row],[Fisico]]-Table1[[#This Row],[Sistema]],"")</f>
        <v/>
      </c>
      <c r="L115" s="5" t="str">
        <f>_xlfn.IFS(Table1[[#This Row],[Diferencia]]&gt;0,"Sobrante",Table1[[#This Row],[Diferencia]]&lt;0,"Faltante",Table1[[#This Row],[Diferencia]]=0,"Ok")</f>
        <v>Sobrante</v>
      </c>
      <c r="M115" s="25"/>
      <c r="N115" s="13" t="str">
        <f>IFERROR(+Table1[[#This Row],[Diferencia]]*Table1[[#This Row],[Costo Unitario]],"")</f>
        <v/>
      </c>
    </row>
    <row r="116" spans="1:14" ht="15" x14ac:dyDescent="0.25">
      <c r="A116" s="5" t="str">
        <f>IFERROR(LEFT(Table1[[#This Row],[Código]],1),"")</f>
        <v/>
      </c>
      <c r="B116" s="5" t="str">
        <f>IFERROR(RIGHT(Table1[[#This Row],[Código]],2),"")</f>
        <v/>
      </c>
      <c r="C116" s="5" t="str">
        <f>IFERROR(VLOOKUP(A116,Mapa!A:B,2,0),"")</f>
        <v/>
      </c>
      <c r="D11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16"/>
      <c r="F116" s="22" t="str">
        <f>IFERROR(VLOOKUP(Table1[[#This Row],[Código]],'Inventario Fisico'!A:D,4,FALSE),"")</f>
        <v/>
      </c>
      <c r="G116" s="28" t="str">
        <f>IFERROR(VLOOKUP(Table1[[#This Row],[Código]],'Inventario Fisico'!A:L,12,FALSE),"")</f>
        <v/>
      </c>
      <c r="H116" s="23" t="str">
        <f>IFERROR(VLOOKUP(Table1[[#This Row],[Código]],'Inventario Fisico'!A:O,15,FALSE),"")</f>
        <v/>
      </c>
      <c r="I116" s="24" t="str">
        <f>IFERROR(+Table1[[#This Row],[Sistema]]*Table1[[#This Row],[Costo Unitario]],"")</f>
        <v/>
      </c>
      <c r="J116" s="30">
        <f>IFERROR(IFERROR(VLOOKUP(E116,'Conteo Fisico'!A:B,2,FALSE),0),"")</f>
        <v>0</v>
      </c>
      <c r="K116" s="101" t="str">
        <f>IFERROR(+Table1[[#This Row],[Fisico]]-Table1[[#This Row],[Sistema]],"")</f>
        <v/>
      </c>
      <c r="L116" s="5" t="str">
        <f>_xlfn.IFS(Table1[[#This Row],[Diferencia]]&gt;0,"Sobrante",Table1[[#This Row],[Diferencia]]&lt;0,"Faltante",Table1[[#This Row],[Diferencia]]=0,"Ok")</f>
        <v>Sobrante</v>
      </c>
      <c r="M116" s="25"/>
      <c r="N116" s="13" t="str">
        <f>IFERROR(+Table1[[#This Row],[Diferencia]]*Table1[[#This Row],[Costo Unitario]],"")</f>
        <v/>
      </c>
    </row>
    <row r="117" spans="1:14" ht="15" x14ac:dyDescent="0.25">
      <c r="A117" s="5" t="str">
        <f>IFERROR(LEFT(Table1[[#This Row],[Código]],1),"")</f>
        <v/>
      </c>
      <c r="B117" s="5" t="str">
        <f>IFERROR(RIGHT(Table1[[#This Row],[Código]],2),"")</f>
        <v/>
      </c>
      <c r="C117" s="5" t="str">
        <f>IFERROR(VLOOKUP(A117,Mapa!A:B,2,0),"")</f>
        <v/>
      </c>
      <c r="D11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17"/>
      <c r="F117" s="22" t="str">
        <f>IFERROR(VLOOKUP(Table1[[#This Row],[Código]],'Inventario Fisico'!A:D,4,FALSE),"")</f>
        <v/>
      </c>
      <c r="G117" s="28" t="str">
        <f>IFERROR(VLOOKUP(Table1[[#This Row],[Código]],'Inventario Fisico'!A:L,12,FALSE),"")</f>
        <v/>
      </c>
      <c r="H117" s="23" t="str">
        <f>IFERROR(VLOOKUP(Table1[[#This Row],[Código]],'Inventario Fisico'!A:O,15,FALSE),"")</f>
        <v/>
      </c>
      <c r="I117" s="24" t="str">
        <f>IFERROR(+Table1[[#This Row],[Sistema]]*Table1[[#This Row],[Costo Unitario]],"")</f>
        <v/>
      </c>
      <c r="J117" s="30">
        <f>IFERROR(IFERROR(VLOOKUP(E117,'Conteo Fisico'!A:B,2,FALSE),0),"")</f>
        <v>0</v>
      </c>
      <c r="K117" s="101" t="str">
        <f>IFERROR(+Table1[[#This Row],[Fisico]]-Table1[[#This Row],[Sistema]],"")</f>
        <v/>
      </c>
      <c r="L117" s="5" t="str">
        <f>_xlfn.IFS(Table1[[#This Row],[Diferencia]]&gt;0,"Sobrante",Table1[[#This Row],[Diferencia]]&lt;0,"Faltante",Table1[[#This Row],[Diferencia]]=0,"Ok")</f>
        <v>Sobrante</v>
      </c>
      <c r="M117" s="25"/>
      <c r="N117" s="13" t="str">
        <f>IFERROR(+Table1[[#This Row],[Diferencia]]*Table1[[#This Row],[Costo Unitario]],"")</f>
        <v/>
      </c>
    </row>
    <row r="118" spans="1:14" ht="15" x14ac:dyDescent="0.25">
      <c r="A118" s="5" t="str">
        <f>IFERROR(LEFT(Table1[[#This Row],[Código]],1),"")</f>
        <v/>
      </c>
      <c r="B118" s="5" t="str">
        <f>IFERROR(RIGHT(Table1[[#This Row],[Código]],2),"")</f>
        <v/>
      </c>
      <c r="C118" s="5" t="str">
        <f>IFERROR(VLOOKUP(A118,Mapa!A:B,2,0),"")</f>
        <v/>
      </c>
      <c r="D11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18"/>
      <c r="F118" s="22" t="str">
        <f>IFERROR(VLOOKUP(Table1[[#This Row],[Código]],'Inventario Fisico'!A:D,4,FALSE),"")</f>
        <v/>
      </c>
      <c r="G118" s="28" t="str">
        <f>IFERROR(VLOOKUP(Table1[[#This Row],[Código]],'Inventario Fisico'!A:L,12,FALSE),"")</f>
        <v/>
      </c>
      <c r="H118" s="23" t="str">
        <f>IFERROR(VLOOKUP(Table1[[#This Row],[Código]],'Inventario Fisico'!A:O,15,FALSE),"")</f>
        <v/>
      </c>
      <c r="I118" s="24" t="str">
        <f>IFERROR(+Table1[[#This Row],[Sistema]]*Table1[[#This Row],[Costo Unitario]],"")</f>
        <v/>
      </c>
      <c r="J118" s="30">
        <f>IFERROR(IFERROR(VLOOKUP(E118,'Conteo Fisico'!A:B,2,FALSE),0),"")</f>
        <v>0</v>
      </c>
      <c r="K118" s="101" t="str">
        <f>IFERROR(+Table1[[#This Row],[Fisico]]-Table1[[#This Row],[Sistema]],"")</f>
        <v/>
      </c>
      <c r="L118" s="5" t="str">
        <f>_xlfn.IFS(Table1[[#This Row],[Diferencia]]&gt;0,"Sobrante",Table1[[#This Row],[Diferencia]]&lt;0,"Faltante",Table1[[#This Row],[Diferencia]]=0,"Ok")</f>
        <v>Sobrante</v>
      </c>
      <c r="M118" s="25"/>
      <c r="N118" s="13" t="str">
        <f>IFERROR(+Table1[[#This Row],[Diferencia]]*Table1[[#This Row],[Costo Unitario]],"")</f>
        <v/>
      </c>
    </row>
    <row r="119" spans="1:14" ht="15" x14ac:dyDescent="0.25">
      <c r="A119" s="5" t="str">
        <f>IFERROR(LEFT(Table1[[#This Row],[Código]],1),"")</f>
        <v/>
      </c>
      <c r="B119" s="5" t="str">
        <f>IFERROR(RIGHT(Table1[[#This Row],[Código]],2),"")</f>
        <v/>
      </c>
      <c r="C119" s="5" t="str">
        <f>IFERROR(VLOOKUP(A119,Mapa!A:B,2,0),"")</f>
        <v/>
      </c>
      <c r="D11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19"/>
      <c r="F119" s="22" t="str">
        <f>IFERROR(VLOOKUP(Table1[[#This Row],[Código]],'Inventario Fisico'!A:D,4,FALSE),"")</f>
        <v/>
      </c>
      <c r="G119" s="28" t="str">
        <f>IFERROR(VLOOKUP(Table1[[#This Row],[Código]],'Inventario Fisico'!A:L,12,FALSE),"")</f>
        <v/>
      </c>
      <c r="H119" s="23" t="str">
        <f>IFERROR(VLOOKUP(Table1[[#This Row],[Código]],'Inventario Fisico'!A:O,15,FALSE),"")</f>
        <v/>
      </c>
      <c r="I119" s="24" t="str">
        <f>IFERROR(+Table1[[#This Row],[Sistema]]*Table1[[#This Row],[Costo Unitario]],"")</f>
        <v/>
      </c>
      <c r="J119" s="30">
        <f>IFERROR(IFERROR(VLOOKUP(E119,'Conteo Fisico'!A:B,2,FALSE),0),"")</f>
        <v>0</v>
      </c>
      <c r="K119" s="101" t="str">
        <f>IFERROR(+Table1[[#This Row],[Fisico]]-Table1[[#This Row],[Sistema]],"")</f>
        <v/>
      </c>
      <c r="L119" s="5" t="str">
        <f>_xlfn.IFS(Table1[[#This Row],[Diferencia]]&gt;0,"Sobrante",Table1[[#This Row],[Diferencia]]&lt;0,"Faltante",Table1[[#This Row],[Diferencia]]=0,"Ok")</f>
        <v>Sobrante</v>
      </c>
      <c r="M119" s="25"/>
      <c r="N119" s="13" t="str">
        <f>IFERROR(+Table1[[#This Row],[Diferencia]]*Table1[[#This Row],[Costo Unitario]],"")</f>
        <v/>
      </c>
    </row>
    <row r="120" spans="1:14" ht="15" x14ac:dyDescent="0.25">
      <c r="A120" s="5" t="str">
        <f>IFERROR(LEFT(Table1[[#This Row],[Código]],1),"")</f>
        <v/>
      </c>
      <c r="B120" s="5" t="str">
        <f>IFERROR(RIGHT(Table1[[#This Row],[Código]],2),"")</f>
        <v/>
      </c>
      <c r="C120" s="5" t="str">
        <f>IFERROR(VLOOKUP(A120,Mapa!A:B,2,0),"")</f>
        <v/>
      </c>
      <c r="D12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20"/>
      <c r="F120" s="22" t="str">
        <f>IFERROR(VLOOKUP(Table1[[#This Row],[Código]],'Inventario Fisico'!A:D,4,FALSE),"")</f>
        <v/>
      </c>
      <c r="G120" s="28" t="str">
        <f>IFERROR(VLOOKUP(Table1[[#This Row],[Código]],'Inventario Fisico'!A:L,12,FALSE),"")</f>
        <v/>
      </c>
      <c r="H120" s="23" t="str">
        <f>IFERROR(VLOOKUP(Table1[[#This Row],[Código]],'Inventario Fisico'!A:O,15,FALSE),"")</f>
        <v/>
      </c>
      <c r="I120" s="24" t="str">
        <f>IFERROR(+Table1[[#This Row],[Sistema]]*Table1[[#This Row],[Costo Unitario]],"")</f>
        <v/>
      </c>
      <c r="J120" s="30">
        <f>IFERROR(IFERROR(VLOOKUP(E120,'Conteo Fisico'!A:B,2,FALSE),0),"")</f>
        <v>0</v>
      </c>
      <c r="K120" s="101" t="str">
        <f>IFERROR(+Table1[[#This Row],[Fisico]]-Table1[[#This Row],[Sistema]],"")</f>
        <v/>
      </c>
      <c r="L120" s="5" t="str">
        <f>_xlfn.IFS(Table1[[#This Row],[Diferencia]]&gt;0,"Sobrante",Table1[[#This Row],[Diferencia]]&lt;0,"Faltante",Table1[[#This Row],[Diferencia]]=0,"Ok")</f>
        <v>Sobrante</v>
      </c>
      <c r="M120" s="25"/>
      <c r="N120" s="13" t="str">
        <f>IFERROR(+Table1[[#This Row],[Diferencia]]*Table1[[#This Row],[Costo Unitario]],"")</f>
        <v/>
      </c>
    </row>
    <row r="121" spans="1:14" ht="15" x14ac:dyDescent="0.25">
      <c r="A121" s="5" t="str">
        <f>IFERROR(LEFT(Table1[[#This Row],[Código]],1),"")</f>
        <v/>
      </c>
      <c r="B121" s="5" t="str">
        <f>IFERROR(RIGHT(Table1[[#This Row],[Código]],2),"")</f>
        <v/>
      </c>
      <c r="C121" s="5" t="str">
        <f>IFERROR(VLOOKUP(A121,Mapa!A:B,2,0),"")</f>
        <v/>
      </c>
      <c r="D12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21"/>
      <c r="F121" s="22" t="str">
        <f>IFERROR(VLOOKUP(Table1[[#This Row],[Código]],'Inventario Fisico'!A:D,4,FALSE),"")</f>
        <v/>
      </c>
      <c r="G121" s="28" t="str">
        <f>IFERROR(VLOOKUP(Table1[[#This Row],[Código]],'Inventario Fisico'!A:L,12,FALSE),"")</f>
        <v/>
      </c>
      <c r="H121" s="23" t="str">
        <f>IFERROR(VLOOKUP(Table1[[#This Row],[Código]],'Inventario Fisico'!A:O,15,FALSE),"")</f>
        <v/>
      </c>
      <c r="I121" s="24" t="str">
        <f>IFERROR(+Table1[[#This Row],[Sistema]]*Table1[[#This Row],[Costo Unitario]],"")</f>
        <v/>
      </c>
      <c r="J121" s="30">
        <f>IFERROR(IFERROR(VLOOKUP(E121,'Conteo Fisico'!A:B,2,FALSE),0),"")</f>
        <v>0</v>
      </c>
      <c r="K121" s="101" t="str">
        <f>IFERROR(+Table1[[#This Row],[Fisico]]-Table1[[#This Row],[Sistema]],"")</f>
        <v/>
      </c>
      <c r="L121" s="5" t="str">
        <f>_xlfn.IFS(Table1[[#This Row],[Diferencia]]&gt;0,"Sobrante",Table1[[#This Row],[Diferencia]]&lt;0,"Faltante",Table1[[#This Row],[Diferencia]]=0,"Ok")</f>
        <v>Sobrante</v>
      </c>
      <c r="M121" s="25"/>
      <c r="N121" s="13" t="str">
        <f>IFERROR(+Table1[[#This Row],[Diferencia]]*Table1[[#This Row],[Costo Unitario]],"")</f>
        <v/>
      </c>
    </row>
    <row r="122" spans="1:14" ht="15" x14ac:dyDescent="0.25">
      <c r="A122" s="5" t="str">
        <f>IFERROR(LEFT(Table1[[#This Row],[Código]],1),"")</f>
        <v/>
      </c>
      <c r="B122" s="5" t="str">
        <f>IFERROR(RIGHT(Table1[[#This Row],[Código]],2),"")</f>
        <v/>
      </c>
      <c r="C122" s="5" t="str">
        <f>IFERROR(VLOOKUP(A122,Mapa!A:B,2,0),"")</f>
        <v/>
      </c>
      <c r="D12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22"/>
      <c r="F122" s="22" t="str">
        <f>IFERROR(VLOOKUP(Table1[[#This Row],[Código]],'Inventario Fisico'!A:D,4,FALSE),"")</f>
        <v/>
      </c>
      <c r="G122" s="28" t="str">
        <f>IFERROR(VLOOKUP(Table1[[#This Row],[Código]],'Inventario Fisico'!A:L,12,FALSE),"")</f>
        <v/>
      </c>
      <c r="H122" s="23" t="str">
        <f>IFERROR(VLOOKUP(Table1[[#This Row],[Código]],'Inventario Fisico'!A:O,15,FALSE),"")</f>
        <v/>
      </c>
      <c r="I122" s="24" t="str">
        <f>IFERROR(+Table1[[#This Row],[Sistema]]*Table1[[#This Row],[Costo Unitario]],"")</f>
        <v/>
      </c>
      <c r="J122" s="30">
        <f>IFERROR(IFERROR(VLOOKUP(E122,'Conteo Fisico'!A:B,2,FALSE),0),"")</f>
        <v>0</v>
      </c>
      <c r="K122" s="101" t="str">
        <f>IFERROR(+Table1[[#This Row],[Fisico]]-Table1[[#This Row],[Sistema]],"")</f>
        <v/>
      </c>
      <c r="L122" s="5" t="str">
        <f>_xlfn.IFS(Table1[[#This Row],[Diferencia]]&gt;0,"Sobrante",Table1[[#This Row],[Diferencia]]&lt;0,"Faltante",Table1[[#This Row],[Diferencia]]=0,"Ok")</f>
        <v>Sobrante</v>
      </c>
      <c r="M122" s="25"/>
      <c r="N122" s="13" t="str">
        <f>IFERROR(+Table1[[#This Row],[Diferencia]]*Table1[[#This Row],[Costo Unitario]],"")</f>
        <v/>
      </c>
    </row>
    <row r="123" spans="1:14" ht="15" x14ac:dyDescent="0.25">
      <c r="A123" s="5" t="str">
        <f>IFERROR(LEFT(Table1[[#This Row],[Código]],1),"")</f>
        <v/>
      </c>
      <c r="B123" s="5" t="str">
        <f>IFERROR(RIGHT(Table1[[#This Row],[Código]],2),"")</f>
        <v/>
      </c>
      <c r="C123" s="5" t="str">
        <f>IFERROR(VLOOKUP(A123,Mapa!A:B,2,0),"")</f>
        <v/>
      </c>
      <c r="D12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23"/>
      <c r="F123" s="22" t="str">
        <f>IFERROR(VLOOKUP(Table1[[#This Row],[Código]],'Inventario Fisico'!A:D,4,FALSE),"")</f>
        <v/>
      </c>
      <c r="G123" s="28" t="str">
        <f>IFERROR(VLOOKUP(Table1[[#This Row],[Código]],'Inventario Fisico'!A:L,12,FALSE),"")</f>
        <v/>
      </c>
      <c r="H123" s="23" t="str">
        <f>IFERROR(VLOOKUP(Table1[[#This Row],[Código]],'Inventario Fisico'!A:O,15,FALSE),"")</f>
        <v/>
      </c>
      <c r="I123" s="24" t="str">
        <f>IFERROR(+Table1[[#This Row],[Sistema]]*Table1[[#This Row],[Costo Unitario]],"")</f>
        <v/>
      </c>
      <c r="J123" s="30">
        <f>IFERROR(IFERROR(VLOOKUP(E123,'Conteo Fisico'!A:B,2,FALSE),0),"")</f>
        <v>0</v>
      </c>
      <c r="K123" s="101" t="str">
        <f>IFERROR(+Table1[[#This Row],[Fisico]]-Table1[[#This Row],[Sistema]],"")</f>
        <v/>
      </c>
      <c r="L123" s="5" t="str">
        <f>_xlfn.IFS(Table1[[#This Row],[Diferencia]]&gt;0,"Sobrante",Table1[[#This Row],[Diferencia]]&lt;0,"Faltante",Table1[[#This Row],[Diferencia]]=0,"Ok")</f>
        <v>Sobrante</v>
      </c>
      <c r="M123" s="25"/>
      <c r="N123" s="13" t="str">
        <f>IFERROR(+Table1[[#This Row],[Diferencia]]*Table1[[#This Row],[Costo Unitario]],"")</f>
        <v/>
      </c>
    </row>
    <row r="124" spans="1:14" ht="15" x14ac:dyDescent="0.25">
      <c r="A124" s="5" t="str">
        <f>IFERROR(LEFT(Table1[[#This Row],[Código]],1),"")</f>
        <v/>
      </c>
      <c r="B124" s="5" t="str">
        <f>IFERROR(RIGHT(Table1[[#This Row],[Código]],2),"")</f>
        <v/>
      </c>
      <c r="C124" s="5" t="str">
        <f>IFERROR(VLOOKUP(A124,Mapa!A:B,2,0),"")</f>
        <v/>
      </c>
      <c r="D12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24"/>
      <c r="F124" s="22" t="str">
        <f>IFERROR(VLOOKUP(Table1[[#This Row],[Código]],'Inventario Fisico'!A:D,4,FALSE),"")</f>
        <v/>
      </c>
      <c r="G124" s="28" t="str">
        <f>IFERROR(VLOOKUP(Table1[[#This Row],[Código]],'Inventario Fisico'!A:L,12,FALSE),"")</f>
        <v/>
      </c>
      <c r="H124" s="23" t="str">
        <f>IFERROR(VLOOKUP(Table1[[#This Row],[Código]],'Inventario Fisico'!A:O,15,FALSE),"")</f>
        <v/>
      </c>
      <c r="I124" s="24" t="str">
        <f>IFERROR(+Table1[[#This Row],[Sistema]]*Table1[[#This Row],[Costo Unitario]],"")</f>
        <v/>
      </c>
      <c r="J124" s="30">
        <f>IFERROR(IFERROR(VLOOKUP(E124,'Conteo Fisico'!A:B,2,FALSE),0),"")</f>
        <v>0</v>
      </c>
      <c r="K124" s="101" t="str">
        <f>IFERROR(+Table1[[#This Row],[Fisico]]-Table1[[#This Row],[Sistema]],"")</f>
        <v/>
      </c>
      <c r="L124" s="5" t="str">
        <f>_xlfn.IFS(Table1[[#This Row],[Diferencia]]&gt;0,"Sobrante",Table1[[#This Row],[Diferencia]]&lt;0,"Faltante",Table1[[#This Row],[Diferencia]]=0,"Ok")</f>
        <v>Sobrante</v>
      </c>
      <c r="M124" s="25"/>
      <c r="N124" s="13" t="str">
        <f>IFERROR(+Table1[[#This Row],[Diferencia]]*Table1[[#This Row],[Costo Unitario]],"")</f>
        <v/>
      </c>
    </row>
    <row r="125" spans="1:14" ht="15" x14ac:dyDescent="0.25">
      <c r="A125" s="5" t="str">
        <f>IFERROR(LEFT(Table1[[#This Row],[Código]],1),"")</f>
        <v/>
      </c>
      <c r="B125" s="5" t="str">
        <f>IFERROR(RIGHT(Table1[[#This Row],[Código]],2),"")</f>
        <v/>
      </c>
      <c r="C125" s="5" t="str">
        <f>IFERROR(VLOOKUP(A125,Mapa!A:B,2,0),"")</f>
        <v/>
      </c>
      <c r="D12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25"/>
      <c r="F125" s="22" t="str">
        <f>IFERROR(VLOOKUP(Table1[[#This Row],[Código]],'Inventario Fisico'!A:D,4,FALSE),"")</f>
        <v/>
      </c>
      <c r="G125" s="28" t="str">
        <f>IFERROR(VLOOKUP(Table1[[#This Row],[Código]],'Inventario Fisico'!A:L,12,FALSE),"")</f>
        <v/>
      </c>
      <c r="H125" s="23" t="str">
        <f>IFERROR(VLOOKUP(Table1[[#This Row],[Código]],'Inventario Fisico'!A:O,15,FALSE),"")</f>
        <v/>
      </c>
      <c r="I125" s="24" t="str">
        <f>IFERROR(+Table1[[#This Row],[Sistema]]*Table1[[#This Row],[Costo Unitario]],"")</f>
        <v/>
      </c>
      <c r="J125" s="30">
        <f>IFERROR(IFERROR(VLOOKUP(E125,'Conteo Fisico'!A:B,2,FALSE),0),"")</f>
        <v>0</v>
      </c>
      <c r="K125" s="101" t="str">
        <f>IFERROR(+Table1[[#This Row],[Fisico]]-Table1[[#This Row],[Sistema]],"")</f>
        <v/>
      </c>
      <c r="L125" s="5" t="str">
        <f>_xlfn.IFS(Table1[[#This Row],[Diferencia]]&gt;0,"Sobrante",Table1[[#This Row],[Diferencia]]&lt;0,"Faltante",Table1[[#This Row],[Diferencia]]=0,"Ok")</f>
        <v>Sobrante</v>
      </c>
      <c r="M125" s="25"/>
      <c r="N125" s="13" t="str">
        <f>IFERROR(+Table1[[#This Row],[Diferencia]]*Table1[[#This Row],[Costo Unitario]],"")</f>
        <v/>
      </c>
    </row>
    <row r="126" spans="1:14" ht="15" x14ac:dyDescent="0.25">
      <c r="A126" s="5" t="str">
        <f>IFERROR(LEFT(Table1[[#This Row],[Código]],1),"")</f>
        <v/>
      </c>
      <c r="B126" s="5" t="str">
        <f>IFERROR(RIGHT(Table1[[#This Row],[Código]],2),"")</f>
        <v/>
      </c>
      <c r="C126" s="5" t="str">
        <f>IFERROR(VLOOKUP(A126,Mapa!A:B,2,0),"")</f>
        <v/>
      </c>
      <c r="D12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26"/>
      <c r="F126" s="22" t="str">
        <f>IFERROR(VLOOKUP(Table1[[#This Row],[Código]],'Inventario Fisico'!A:D,4,FALSE),"")</f>
        <v/>
      </c>
      <c r="G126" s="28" t="str">
        <f>IFERROR(VLOOKUP(Table1[[#This Row],[Código]],'Inventario Fisico'!A:L,12,FALSE),"")</f>
        <v/>
      </c>
      <c r="H126" s="23" t="str">
        <f>IFERROR(VLOOKUP(Table1[[#This Row],[Código]],'Inventario Fisico'!A:O,15,FALSE),"")</f>
        <v/>
      </c>
      <c r="I126" s="24" t="str">
        <f>IFERROR(+Table1[[#This Row],[Sistema]]*Table1[[#This Row],[Costo Unitario]],"")</f>
        <v/>
      </c>
      <c r="J126" s="30">
        <f>IFERROR(IFERROR(VLOOKUP(E126,'Conteo Fisico'!A:B,2,FALSE),0),"")</f>
        <v>0</v>
      </c>
      <c r="K126" s="101" t="str">
        <f>IFERROR(+Table1[[#This Row],[Fisico]]-Table1[[#This Row],[Sistema]],"")</f>
        <v/>
      </c>
      <c r="L126" s="5" t="str">
        <f>_xlfn.IFS(Table1[[#This Row],[Diferencia]]&gt;0,"Sobrante",Table1[[#This Row],[Diferencia]]&lt;0,"Faltante",Table1[[#This Row],[Diferencia]]=0,"Ok")</f>
        <v>Sobrante</v>
      </c>
      <c r="M126" s="25"/>
      <c r="N126" s="13" t="str">
        <f>IFERROR(+Table1[[#This Row],[Diferencia]]*Table1[[#This Row],[Costo Unitario]],"")</f>
        <v/>
      </c>
    </row>
    <row r="127" spans="1:14" ht="15" x14ac:dyDescent="0.25">
      <c r="A127" s="5" t="str">
        <f>IFERROR(LEFT(Table1[[#This Row],[Código]],1),"")</f>
        <v/>
      </c>
      <c r="B127" s="5" t="str">
        <f>IFERROR(RIGHT(Table1[[#This Row],[Código]],2),"")</f>
        <v/>
      </c>
      <c r="C127" s="5" t="str">
        <f>IFERROR(VLOOKUP(A127,Mapa!A:B,2,0),"")</f>
        <v/>
      </c>
      <c r="D12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27"/>
      <c r="F127" s="22" t="str">
        <f>IFERROR(VLOOKUP(Table1[[#This Row],[Código]],'Inventario Fisico'!A:D,4,FALSE),"")</f>
        <v/>
      </c>
      <c r="G127" s="28" t="str">
        <f>IFERROR(VLOOKUP(Table1[[#This Row],[Código]],'Inventario Fisico'!A:L,12,FALSE),"")</f>
        <v/>
      </c>
      <c r="H127" s="23" t="str">
        <f>IFERROR(VLOOKUP(Table1[[#This Row],[Código]],'Inventario Fisico'!A:O,15,FALSE),"")</f>
        <v/>
      </c>
      <c r="I127" s="24" t="str">
        <f>IFERROR(+Table1[[#This Row],[Sistema]]*Table1[[#This Row],[Costo Unitario]],"")</f>
        <v/>
      </c>
      <c r="J127" s="30">
        <f>IFERROR(IFERROR(VLOOKUP(E127,'Conteo Fisico'!A:B,2,FALSE),0),"")</f>
        <v>0</v>
      </c>
      <c r="K127" s="101" t="str">
        <f>IFERROR(+Table1[[#This Row],[Fisico]]-Table1[[#This Row],[Sistema]],"")</f>
        <v/>
      </c>
      <c r="L127" s="5" t="str">
        <f>_xlfn.IFS(Table1[[#This Row],[Diferencia]]&gt;0,"Sobrante",Table1[[#This Row],[Diferencia]]&lt;0,"Faltante",Table1[[#This Row],[Diferencia]]=0,"Ok")</f>
        <v>Sobrante</v>
      </c>
      <c r="M127" s="25"/>
      <c r="N127" s="13" t="str">
        <f>IFERROR(+Table1[[#This Row],[Diferencia]]*Table1[[#This Row],[Costo Unitario]],"")</f>
        <v/>
      </c>
    </row>
    <row r="128" spans="1:14" ht="15" x14ac:dyDescent="0.25">
      <c r="A128" s="5" t="str">
        <f>IFERROR(LEFT(Table1[[#This Row],[Código]],1),"")</f>
        <v/>
      </c>
      <c r="B128" s="5" t="str">
        <f>IFERROR(RIGHT(Table1[[#This Row],[Código]],2),"")</f>
        <v/>
      </c>
      <c r="C128" s="5" t="str">
        <f>IFERROR(VLOOKUP(A128,Mapa!A:B,2,0),"")</f>
        <v/>
      </c>
      <c r="D12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28"/>
      <c r="F128" s="22" t="str">
        <f>IFERROR(VLOOKUP(Table1[[#This Row],[Código]],'Inventario Fisico'!A:D,4,FALSE),"")</f>
        <v/>
      </c>
      <c r="G128" s="28" t="str">
        <f>IFERROR(VLOOKUP(Table1[[#This Row],[Código]],'Inventario Fisico'!A:L,12,FALSE),"")</f>
        <v/>
      </c>
      <c r="H128" s="23" t="str">
        <f>IFERROR(VLOOKUP(Table1[[#This Row],[Código]],'Inventario Fisico'!A:O,15,FALSE),"")</f>
        <v/>
      </c>
      <c r="I128" s="24" t="str">
        <f>IFERROR(+Table1[[#This Row],[Sistema]]*Table1[[#This Row],[Costo Unitario]],"")</f>
        <v/>
      </c>
      <c r="J128" s="30">
        <f>IFERROR(IFERROR(VLOOKUP(E128,'Conteo Fisico'!A:B,2,FALSE),0),"")</f>
        <v>0</v>
      </c>
      <c r="K128" s="101" t="str">
        <f>IFERROR(+Table1[[#This Row],[Fisico]]-Table1[[#This Row],[Sistema]],"")</f>
        <v/>
      </c>
      <c r="L128" s="5" t="str">
        <f>_xlfn.IFS(Table1[[#This Row],[Diferencia]]&gt;0,"Sobrante",Table1[[#This Row],[Diferencia]]&lt;0,"Faltante",Table1[[#This Row],[Diferencia]]=0,"Ok")</f>
        <v>Sobrante</v>
      </c>
      <c r="M128" s="25"/>
      <c r="N128" s="13" t="str">
        <f>IFERROR(+Table1[[#This Row],[Diferencia]]*Table1[[#This Row],[Costo Unitario]],"")</f>
        <v/>
      </c>
    </row>
    <row r="129" spans="1:14" ht="15" x14ac:dyDescent="0.25">
      <c r="A129" s="5" t="str">
        <f>IFERROR(LEFT(Table1[[#This Row],[Código]],1),"")</f>
        <v/>
      </c>
      <c r="B129" s="5" t="str">
        <f>IFERROR(RIGHT(Table1[[#This Row],[Código]],2),"")</f>
        <v/>
      </c>
      <c r="C129" s="5" t="str">
        <f>IFERROR(VLOOKUP(A129,Mapa!A:B,2,0),"")</f>
        <v/>
      </c>
      <c r="D12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29"/>
      <c r="F129" s="22" t="str">
        <f>IFERROR(VLOOKUP(Table1[[#This Row],[Código]],'Inventario Fisico'!A:D,4,FALSE),"")</f>
        <v/>
      </c>
      <c r="G129" s="28" t="str">
        <f>IFERROR(VLOOKUP(Table1[[#This Row],[Código]],'Inventario Fisico'!A:L,12,FALSE),"")</f>
        <v/>
      </c>
      <c r="H129" s="23" t="str">
        <f>IFERROR(VLOOKUP(Table1[[#This Row],[Código]],'Inventario Fisico'!A:O,15,FALSE),"")</f>
        <v/>
      </c>
      <c r="I129" s="24" t="str">
        <f>IFERROR(+Table1[[#This Row],[Sistema]]*Table1[[#This Row],[Costo Unitario]],"")</f>
        <v/>
      </c>
      <c r="J129" s="30">
        <f>IFERROR(IFERROR(VLOOKUP(E129,'Conteo Fisico'!A:B,2,FALSE),0),"")</f>
        <v>0</v>
      </c>
      <c r="K129" s="101" t="str">
        <f>IFERROR(+Table1[[#This Row],[Fisico]]-Table1[[#This Row],[Sistema]],"")</f>
        <v/>
      </c>
      <c r="L129" s="5" t="str">
        <f>_xlfn.IFS(Table1[[#This Row],[Diferencia]]&gt;0,"Sobrante",Table1[[#This Row],[Diferencia]]&lt;0,"Faltante",Table1[[#This Row],[Diferencia]]=0,"Ok")</f>
        <v>Sobrante</v>
      </c>
      <c r="M129" s="25"/>
      <c r="N129" s="13" t="str">
        <f>IFERROR(+Table1[[#This Row],[Diferencia]]*Table1[[#This Row],[Costo Unitario]],"")</f>
        <v/>
      </c>
    </row>
    <row r="130" spans="1:14" ht="15" x14ac:dyDescent="0.25">
      <c r="A130" s="5" t="str">
        <f>IFERROR(LEFT(Table1[[#This Row],[Código]],1),"")</f>
        <v/>
      </c>
      <c r="B130" s="5" t="str">
        <f>IFERROR(RIGHT(Table1[[#This Row],[Código]],2),"")</f>
        <v/>
      </c>
      <c r="C130" s="5" t="str">
        <f>IFERROR(VLOOKUP(A130,Mapa!A:B,2,0),"")</f>
        <v/>
      </c>
      <c r="D13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30"/>
      <c r="F130" s="22" t="str">
        <f>IFERROR(VLOOKUP(Table1[[#This Row],[Código]],'Inventario Fisico'!A:D,4,FALSE),"")</f>
        <v/>
      </c>
      <c r="G130" s="28" t="str">
        <f>IFERROR(VLOOKUP(Table1[[#This Row],[Código]],'Inventario Fisico'!A:L,12,FALSE),"")</f>
        <v/>
      </c>
      <c r="H130" s="23" t="str">
        <f>IFERROR(VLOOKUP(Table1[[#This Row],[Código]],'Inventario Fisico'!A:O,15,FALSE),"")</f>
        <v/>
      </c>
      <c r="I130" s="24" t="str">
        <f>IFERROR(+Table1[[#This Row],[Sistema]]*Table1[[#This Row],[Costo Unitario]],"")</f>
        <v/>
      </c>
      <c r="J130" s="30">
        <f>IFERROR(IFERROR(VLOOKUP(E130,'Conteo Fisico'!A:B,2,FALSE),0),"")</f>
        <v>0</v>
      </c>
      <c r="K130" s="101" t="str">
        <f>IFERROR(+Table1[[#This Row],[Fisico]]-Table1[[#This Row],[Sistema]],"")</f>
        <v/>
      </c>
      <c r="L130" s="5" t="str">
        <f>_xlfn.IFS(Table1[[#This Row],[Diferencia]]&gt;0,"Sobrante",Table1[[#This Row],[Diferencia]]&lt;0,"Faltante",Table1[[#This Row],[Diferencia]]=0,"Ok")</f>
        <v>Sobrante</v>
      </c>
      <c r="M130" s="25"/>
      <c r="N130" s="13" t="str">
        <f>IFERROR(+Table1[[#This Row],[Diferencia]]*Table1[[#This Row],[Costo Unitario]],"")</f>
        <v/>
      </c>
    </row>
    <row r="131" spans="1:14" ht="15" x14ac:dyDescent="0.25">
      <c r="A131" s="5" t="str">
        <f>IFERROR(LEFT(Table1[[#This Row],[Código]],1),"")</f>
        <v/>
      </c>
      <c r="B131" s="5" t="str">
        <f>IFERROR(RIGHT(Table1[[#This Row],[Código]],2),"")</f>
        <v/>
      </c>
      <c r="C131" s="5" t="str">
        <f>IFERROR(VLOOKUP(A131,Mapa!A:B,2,0),"")</f>
        <v/>
      </c>
      <c r="D13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31"/>
      <c r="F131" s="22" t="str">
        <f>IFERROR(VLOOKUP(Table1[[#This Row],[Código]],'Inventario Fisico'!A:D,4,FALSE),"")</f>
        <v/>
      </c>
      <c r="G131" s="28" t="str">
        <f>IFERROR(VLOOKUP(Table1[[#This Row],[Código]],'Inventario Fisico'!A:L,12,FALSE),"")</f>
        <v/>
      </c>
      <c r="H131" s="23" t="str">
        <f>IFERROR(VLOOKUP(Table1[[#This Row],[Código]],'Inventario Fisico'!A:O,15,FALSE),"")</f>
        <v/>
      </c>
      <c r="I131" s="24" t="str">
        <f>IFERROR(+Table1[[#This Row],[Sistema]]*Table1[[#This Row],[Costo Unitario]],"")</f>
        <v/>
      </c>
      <c r="J131" s="30">
        <f>IFERROR(IFERROR(VLOOKUP(E131,'Conteo Fisico'!A:B,2,FALSE),0),"")</f>
        <v>0</v>
      </c>
      <c r="K131" s="101" t="str">
        <f>IFERROR(+Table1[[#This Row],[Fisico]]-Table1[[#This Row],[Sistema]],"")</f>
        <v/>
      </c>
      <c r="L131" s="5" t="str">
        <f>_xlfn.IFS(Table1[[#This Row],[Diferencia]]&gt;0,"Sobrante",Table1[[#This Row],[Diferencia]]&lt;0,"Faltante",Table1[[#This Row],[Diferencia]]=0,"Ok")</f>
        <v>Sobrante</v>
      </c>
      <c r="M131" s="25"/>
      <c r="N131" s="13" t="str">
        <f>IFERROR(+Table1[[#This Row],[Diferencia]]*Table1[[#This Row],[Costo Unitario]],"")</f>
        <v/>
      </c>
    </row>
    <row r="132" spans="1:14" ht="15" x14ac:dyDescent="0.25">
      <c r="A132" s="5" t="str">
        <f>IFERROR(LEFT(Table1[[#This Row],[Código]],1),"")</f>
        <v/>
      </c>
      <c r="B132" s="5" t="str">
        <f>IFERROR(RIGHT(Table1[[#This Row],[Código]],2),"")</f>
        <v/>
      </c>
      <c r="C132" s="5" t="str">
        <f>IFERROR(VLOOKUP(A132,Mapa!A:B,2,0),"")</f>
        <v/>
      </c>
      <c r="D13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32"/>
      <c r="F132" s="22" t="str">
        <f>IFERROR(VLOOKUP(Table1[[#This Row],[Código]],'Inventario Fisico'!A:D,4,FALSE),"")</f>
        <v/>
      </c>
      <c r="G132" s="28" t="str">
        <f>IFERROR(VLOOKUP(Table1[[#This Row],[Código]],'Inventario Fisico'!A:L,12,FALSE),"")</f>
        <v/>
      </c>
      <c r="H132" s="23" t="str">
        <f>IFERROR(VLOOKUP(Table1[[#This Row],[Código]],'Inventario Fisico'!A:O,15,FALSE),"")</f>
        <v/>
      </c>
      <c r="I132" s="24" t="str">
        <f>IFERROR(+Table1[[#This Row],[Sistema]]*Table1[[#This Row],[Costo Unitario]],"")</f>
        <v/>
      </c>
      <c r="J132" s="30">
        <f>IFERROR(IFERROR(VLOOKUP(E132,'Conteo Fisico'!A:B,2,FALSE),0),"")</f>
        <v>0</v>
      </c>
      <c r="K132" s="101" t="str">
        <f>IFERROR(+Table1[[#This Row],[Fisico]]-Table1[[#This Row],[Sistema]],"")</f>
        <v/>
      </c>
      <c r="L132" s="5" t="str">
        <f>_xlfn.IFS(Table1[[#This Row],[Diferencia]]&gt;0,"Sobrante",Table1[[#This Row],[Diferencia]]&lt;0,"Faltante",Table1[[#This Row],[Diferencia]]=0,"Ok")</f>
        <v>Sobrante</v>
      </c>
      <c r="M132" s="25"/>
      <c r="N132" s="13" t="str">
        <f>IFERROR(+Table1[[#This Row],[Diferencia]]*Table1[[#This Row],[Costo Unitario]],"")</f>
        <v/>
      </c>
    </row>
    <row r="133" spans="1:14" ht="15" x14ac:dyDescent="0.25">
      <c r="A133" s="5" t="str">
        <f>IFERROR(LEFT(Table1[[#This Row],[Código]],1),"")</f>
        <v/>
      </c>
      <c r="B133" s="5" t="str">
        <f>IFERROR(RIGHT(Table1[[#This Row],[Código]],2),"")</f>
        <v/>
      </c>
      <c r="C133" s="5" t="str">
        <f>IFERROR(VLOOKUP(A133,Mapa!A:B,2,0),"")</f>
        <v/>
      </c>
      <c r="D13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33"/>
      <c r="F133" s="22" t="str">
        <f>IFERROR(VLOOKUP(Table1[[#This Row],[Código]],'Inventario Fisico'!A:D,4,FALSE),"")</f>
        <v/>
      </c>
      <c r="G133" s="29" t="str">
        <f>IFERROR(VLOOKUP(Table1[[#This Row],[Código]],'Inventario Fisico'!A:L,12,FALSE),"")</f>
        <v/>
      </c>
      <c r="H133" s="23" t="str">
        <f>IFERROR(VLOOKUP(Table1[[#This Row],[Código]],'Inventario Fisico'!A:O,15,FALSE),"")</f>
        <v/>
      </c>
      <c r="I133" s="24" t="str">
        <f>IFERROR(+Table1[[#This Row],[Sistema]]*Table1[[#This Row],[Costo Unitario]],"")</f>
        <v/>
      </c>
      <c r="J133" s="30">
        <f>IFERROR(IFERROR(VLOOKUP(E133,'Conteo Fisico'!A:B,2,FALSE),0),"")</f>
        <v>0</v>
      </c>
      <c r="K133" s="101" t="str">
        <f>IFERROR(+Table1[[#This Row],[Fisico]]-Table1[[#This Row],[Sistema]],"")</f>
        <v/>
      </c>
      <c r="L133" s="5" t="str">
        <f>_xlfn.IFS(Table1[[#This Row],[Diferencia]]&gt;0,"Sobrante",Table1[[#This Row],[Diferencia]]&lt;0,"Faltante",Table1[[#This Row],[Diferencia]]=0,"Ok")</f>
        <v>Sobrante</v>
      </c>
      <c r="M133" s="25"/>
      <c r="N133" s="13" t="str">
        <f>IFERROR(+Table1[[#This Row],[Diferencia]]*Table1[[#This Row],[Costo Unitario]],"")</f>
        <v/>
      </c>
    </row>
    <row r="134" spans="1:14" ht="15" x14ac:dyDescent="0.25">
      <c r="A134" s="5" t="str">
        <f>IFERROR(LEFT(Table1[[#This Row],[Código]],1),"")</f>
        <v/>
      </c>
      <c r="B134" s="5" t="str">
        <f>IFERROR(RIGHT(Table1[[#This Row],[Código]],2),"")</f>
        <v/>
      </c>
      <c r="C134" s="5" t="str">
        <f>IFERROR(VLOOKUP(A134,Mapa!A:B,2,0),"")</f>
        <v/>
      </c>
      <c r="D13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34"/>
      <c r="F134" s="22" t="str">
        <f>IFERROR(VLOOKUP(Table1[[#This Row],[Código]],'Inventario Fisico'!A:D,4,FALSE),"")</f>
        <v/>
      </c>
      <c r="G134" s="28" t="str">
        <f>IFERROR(VLOOKUP(Table1[[#This Row],[Código]],'Inventario Fisico'!A:L,12,FALSE),"")</f>
        <v/>
      </c>
      <c r="H134" s="23" t="str">
        <f>IFERROR(VLOOKUP(Table1[[#This Row],[Código]],'Inventario Fisico'!A:O,15,FALSE),"")</f>
        <v/>
      </c>
      <c r="I134" s="24" t="str">
        <f>IFERROR(+Table1[[#This Row],[Sistema]]*Table1[[#This Row],[Costo Unitario]],"")</f>
        <v/>
      </c>
      <c r="J134" s="30">
        <f>IFERROR(IFERROR(VLOOKUP(E134,'Conteo Fisico'!A:B,2,FALSE),0),"")</f>
        <v>0</v>
      </c>
      <c r="K134" s="101" t="str">
        <f>IFERROR(+Table1[[#This Row],[Fisico]]-Table1[[#This Row],[Sistema]],"")</f>
        <v/>
      </c>
      <c r="L134" s="5" t="str">
        <f>_xlfn.IFS(Table1[[#This Row],[Diferencia]]&gt;0,"Sobrante",Table1[[#This Row],[Diferencia]]&lt;0,"Faltante",Table1[[#This Row],[Diferencia]]=0,"Ok")</f>
        <v>Sobrante</v>
      </c>
      <c r="M134" s="25"/>
      <c r="N134" s="13" t="str">
        <f>IFERROR(+Table1[[#This Row],[Diferencia]]*Table1[[#This Row],[Costo Unitario]],"")</f>
        <v/>
      </c>
    </row>
    <row r="135" spans="1:14" ht="15" x14ac:dyDescent="0.25">
      <c r="A135" s="5" t="str">
        <f>IFERROR(LEFT(Table1[[#This Row],[Código]],1),"")</f>
        <v/>
      </c>
      <c r="B135" s="5" t="str">
        <f>IFERROR(RIGHT(Table1[[#This Row],[Código]],2),"")</f>
        <v/>
      </c>
      <c r="C135" s="5" t="str">
        <f>IFERROR(VLOOKUP(A135,Mapa!A:B,2,0),"")</f>
        <v/>
      </c>
      <c r="D13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35"/>
      <c r="F135" s="22" t="str">
        <f>IFERROR(VLOOKUP(Table1[[#This Row],[Código]],'Inventario Fisico'!A:D,4,FALSE),"")</f>
        <v/>
      </c>
      <c r="G135" s="28" t="str">
        <f>IFERROR(VLOOKUP(Table1[[#This Row],[Código]],'Inventario Fisico'!A:L,12,FALSE),"")</f>
        <v/>
      </c>
      <c r="H135" s="23" t="str">
        <f>IFERROR(VLOOKUP(Table1[[#This Row],[Código]],'Inventario Fisico'!A:O,15,FALSE),"")</f>
        <v/>
      </c>
      <c r="I135" s="24" t="str">
        <f>IFERROR(+Table1[[#This Row],[Sistema]]*Table1[[#This Row],[Costo Unitario]],"")</f>
        <v/>
      </c>
      <c r="J135" s="30">
        <f>IFERROR(IFERROR(VLOOKUP(E135,'Conteo Fisico'!A:B,2,FALSE),0),"")</f>
        <v>0</v>
      </c>
      <c r="K135" s="101" t="str">
        <f>IFERROR(+Table1[[#This Row],[Fisico]]-Table1[[#This Row],[Sistema]],"")</f>
        <v/>
      </c>
      <c r="L135" s="5" t="str">
        <f>_xlfn.IFS(Table1[[#This Row],[Diferencia]]&gt;0,"Sobrante",Table1[[#This Row],[Diferencia]]&lt;0,"Faltante",Table1[[#This Row],[Diferencia]]=0,"Ok")</f>
        <v>Sobrante</v>
      </c>
      <c r="M135" s="25"/>
      <c r="N135" s="13" t="str">
        <f>IFERROR(+Table1[[#This Row],[Diferencia]]*Table1[[#This Row],[Costo Unitario]],"")</f>
        <v/>
      </c>
    </row>
    <row r="136" spans="1:14" ht="15" x14ac:dyDescent="0.25">
      <c r="A136" s="5" t="str">
        <f>IFERROR(LEFT(Table1[[#This Row],[Código]],1),"")</f>
        <v/>
      </c>
      <c r="B136" s="5" t="str">
        <f>IFERROR(RIGHT(Table1[[#This Row],[Código]],2),"")</f>
        <v/>
      </c>
      <c r="C136" s="5" t="str">
        <f>IFERROR(VLOOKUP(A136,Mapa!A:B,2,0),"")</f>
        <v/>
      </c>
      <c r="D13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36"/>
      <c r="F136" s="22" t="str">
        <f>IFERROR(VLOOKUP(Table1[[#This Row],[Código]],'Inventario Fisico'!A:D,4,FALSE),"")</f>
        <v/>
      </c>
      <c r="G136" s="28" t="str">
        <f>IFERROR(VLOOKUP(Table1[[#This Row],[Código]],'Inventario Fisico'!A:L,12,FALSE),"")</f>
        <v/>
      </c>
      <c r="H136" s="23" t="str">
        <f>IFERROR(VLOOKUP(Table1[[#This Row],[Código]],'Inventario Fisico'!A:O,15,FALSE),"")</f>
        <v/>
      </c>
      <c r="I136" s="24" t="str">
        <f>IFERROR(+Table1[[#This Row],[Sistema]]*Table1[[#This Row],[Costo Unitario]],"")</f>
        <v/>
      </c>
      <c r="J136" s="30">
        <f>IFERROR(IFERROR(VLOOKUP(E136,'Conteo Fisico'!A:B,2,FALSE),0),"")</f>
        <v>0</v>
      </c>
      <c r="K136" s="101" t="str">
        <f>IFERROR(+Table1[[#This Row],[Fisico]]-Table1[[#This Row],[Sistema]],"")</f>
        <v/>
      </c>
      <c r="L136" s="5" t="str">
        <f>_xlfn.IFS(Table1[[#This Row],[Diferencia]]&gt;0,"Sobrante",Table1[[#This Row],[Diferencia]]&lt;0,"Faltante",Table1[[#This Row],[Diferencia]]=0,"Ok")</f>
        <v>Sobrante</v>
      </c>
      <c r="M136" s="25"/>
      <c r="N136" s="13" t="str">
        <f>IFERROR(+Table1[[#This Row],[Diferencia]]*Table1[[#This Row],[Costo Unitario]],"")</f>
        <v/>
      </c>
    </row>
    <row r="137" spans="1:14" ht="15" x14ac:dyDescent="0.25">
      <c r="A137" s="5" t="str">
        <f>IFERROR(LEFT(Table1[[#This Row],[Código]],1),"")</f>
        <v/>
      </c>
      <c r="B137" s="5" t="str">
        <f>IFERROR(RIGHT(Table1[[#This Row],[Código]],2),"")</f>
        <v/>
      </c>
      <c r="C137" s="5" t="str">
        <f>IFERROR(VLOOKUP(A137,Mapa!A:B,2,0),"")</f>
        <v/>
      </c>
      <c r="D13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37"/>
      <c r="F137" s="22" t="str">
        <f>IFERROR(VLOOKUP(Table1[[#This Row],[Código]],'Inventario Fisico'!A:D,4,FALSE),"")</f>
        <v/>
      </c>
      <c r="G137" s="28" t="str">
        <f>IFERROR(VLOOKUP(Table1[[#This Row],[Código]],'Inventario Fisico'!A:L,12,FALSE),"")</f>
        <v/>
      </c>
      <c r="H137" s="23" t="str">
        <f>IFERROR(VLOOKUP(Table1[[#This Row],[Código]],'Inventario Fisico'!A:O,15,FALSE),"")</f>
        <v/>
      </c>
      <c r="I137" s="24" t="str">
        <f>IFERROR(+Table1[[#This Row],[Sistema]]*Table1[[#This Row],[Costo Unitario]],"")</f>
        <v/>
      </c>
      <c r="J137" s="30">
        <f>IFERROR(IFERROR(VLOOKUP(E137,'Conteo Fisico'!A:B,2,FALSE),0),"")</f>
        <v>0</v>
      </c>
      <c r="K137" s="101" t="str">
        <f>IFERROR(+Table1[[#This Row],[Fisico]]-Table1[[#This Row],[Sistema]],"")</f>
        <v/>
      </c>
      <c r="L137" s="5" t="str">
        <f>_xlfn.IFS(Table1[[#This Row],[Diferencia]]&gt;0,"Sobrante",Table1[[#This Row],[Diferencia]]&lt;0,"Faltante",Table1[[#This Row],[Diferencia]]=0,"Ok")</f>
        <v>Sobrante</v>
      </c>
      <c r="M137" s="25"/>
      <c r="N137" s="13" t="str">
        <f>IFERROR(+Table1[[#This Row],[Diferencia]]*Table1[[#This Row],[Costo Unitario]],"")</f>
        <v/>
      </c>
    </row>
    <row r="138" spans="1:14" ht="15" x14ac:dyDescent="0.25">
      <c r="A138" s="5" t="str">
        <f>IFERROR(LEFT(Table1[[#This Row],[Código]],1),"")</f>
        <v/>
      </c>
      <c r="B138" s="5" t="str">
        <f>IFERROR(RIGHT(Table1[[#This Row],[Código]],2),"")</f>
        <v/>
      </c>
      <c r="C138" s="5" t="str">
        <f>IFERROR(VLOOKUP(A138,Mapa!A:B,2,0),"")</f>
        <v/>
      </c>
      <c r="D13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38"/>
      <c r="F138" s="22" t="str">
        <f>IFERROR(VLOOKUP(Table1[[#This Row],[Código]],'Inventario Fisico'!A:D,4,FALSE),"")</f>
        <v/>
      </c>
      <c r="G138" s="29" t="str">
        <f>IFERROR(VLOOKUP(Table1[[#This Row],[Código]],'Inventario Fisico'!A:L,12,FALSE),"")</f>
        <v/>
      </c>
      <c r="H138" s="23" t="str">
        <f>IFERROR(VLOOKUP(Table1[[#This Row],[Código]],'Inventario Fisico'!A:O,15,FALSE),"")</f>
        <v/>
      </c>
      <c r="I138" s="24" t="str">
        <f>IFERROR(+Table1[[#This Row],[Sistema]]*Table1[[#This Row],[Costo Unitario]],"")</f>
        <v/>
      </c>
      <c r="J138" s="30">
        <f>IFERROR(IFERROR(VLOOKUP(E138,'Conteo Fisico'!A:B,2,FALSE),0),"")</f>
        <v>0</v>
      </c>
      <c r="K138" s="101" t="str">
        <f>IFERROR(+Table1[[#This Row],[Fisico]]-Table1[[#This Row],[Sistema]],"")</f>
        <v/>
      </c>
      <c r="L138" s="5" t="str">
        <f>_xlfn.IFS(Table1[[#This Row],[Diferencia]]&gt;0,"Sobrante",Table1[[#This Row],[Diferencia]]&lt;0,"Faltante",Table1[[#This Row],[Diferencia]]=0,"Ok")</f>
        <v>Sobrante</v>
      </c>
      <c r="M138" s="25"/>
      <c r="N138" s="13" t="str">
        <f>IFERROR(+Table1[[#This Row],[Diferencia]]*Table1[[#This Row],[Costo Unitario]],"")</f>
        <v/>
      </c>
    </row>
    <row r="139" spans="1:14" ht="15" x14ac:dyDescent="0.25">
      <c r="A139" s="5" t="str">
        <f>IFERROR(LEFT(Table1[[#This Row],[Código]],1),"")</f>
        <v/>
      </c>
      <c r="B139" s="5" t="str">
        <f>IFERROR(RIGHT(Table1[[#This Row],[Código]],2),"")</f>
        <v/>
      </c>
      <c r="C139" s="5" t="str">
        <f>IFERROR(VLOOKUP(A139,Mapa!A:B,2,0),"")</f>
        <v/>
      </c>
      <c r="D13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39"/>
      <c r="F139" s="22" t="str">
        <f>IFERROR(VLOOKUP(Table1[[#This Row],[Código]],'Inventario Fisico'!A:D,4,FALSE),"")</f>
        <v/>
      </c>
      <c r="G139" s="28" t="str">
        <f>IFERROR(VLOOKUP(Table1[[#This Row],[Código]],'Inventario Fisico'!A:L,12,FALSE),"")</f>
        <v/>
      </c>
      <c r="H139" s="23" t="str">
        <f>IFERROR(VLOOKUP(Table1[[#This Row],[Código]],'Inventario Fisico'!A:O,15,FALSE),"")</f>
        <v/>
      </c>
      <c r="I139" s="24" t="str">
        <f>IFERROR(+Table1[[#This Row],[Sistema]]*Table1[[#This Row],[Costo Unitario]],"")</f>
        <v/>
      </c>
      <c r="J139" s="30">
        <f>IFERROR(IFERROR(VLOOKUP(E139,'Conteo Fisico'!A:B,2,FALSE),0),"")</f>
        <v>0</v>
      </c>
      <c r="K139" s="101" t="str">
        <f>IFERROR(+Table1[[#This Row],[Fisico]]-Table1[[#This Row],[Sistema]],"")</f>
        <v/>
      </c>
      <c r="L139" s="5" t="str">
        <f>_xlfn.IFS(Table1[[#This Row],[Diferencia]]&gt;0,"Sobrante",Table1[[#This Row],[Diferencia]]&lt;0,"Faltante",Table1[[#This Row],[Diferencia]]=0,"Ok")</f>
        <v>Sobrante</v>
      </c>
      <c r="M139" s="25"/>
      <c r="N139" s="13" t="str">
        <f>IFERROR(+Table1[[#This Row],[Diferencia]]*Table1[[#This Row],[Costo Unitario]],"")</f>
        <v/>
      </c>
    </row>
    <row r="140" spans="1:14" ht="15" x14ac:dyDescent="0.25">
      <c r="A140" s="5" t="str">
        <f>IFERROR(LEFT(Table1[[#This Row],[Código]],1),"")</f>
        <v/>
      </c>
      <c r="B140" s="5" t="str">
        <f>IFERROR(RIGHT(Table1[[#This Row],[Código]],2),"")</f>
        <v/>
      </c>
      <c r="C140" s="5" t="str">
        <f>IFERROR(VLOOKUP(A140,Mapa!A:B,2,0),"")</f>
        <v/>
      </c>
      <c r="D14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40"/>
      <c r="F140" s="22" t="str">
        <f>IFERROR(VLOOKUP(Table1[[#This Row],[Código]],'Inventario Fisico'!A:D,4,FALSE),"")</f>
        <v/>
      </c>
      <c r="G140" s="28" t="str">
        <f>IFERROR(VLOOKUP(Table1[[#This Row],[Código]],'Inventario Fisico'!A:L,12,FALSE),"")</f>
        <v/>
      </c>
      <c r="H140" s="23" t="str">
        <f>IFERROR(VLOOKUP(Table1[[#This Row],[Código]],'Inventario Fisico'!A:O,15,FALSE),"")</f>
        <v/>
      </c>
      <c r="I140" s="24" t="str">
        <f>IFERROR(+Table1[[#This Row],[Sistema]]*Table1[[#This Row],[Costo Unitario]],"")</f>
        <v/>
      </c>
      <c r="J140" s="30">
        <f>IFERROR(IFERROR(VLOOKUP(E140,'Conteo Fisico'!A:B,2,FALSE),0),"")</f>
        <v>0</v>
      </c>
      <c r="K140" s="101" t="str">
        <f>IFERROR(+Table1[[#This Row],[Fisico]]-Table1[[#This Row],[Sistema]],"")</f>
        <v/>
      </c>
      <c r="L140" s="5" t="str">
        <f>_xlfn.IFS(Table1[[#This Row],[Diferencia]]&gt;0,"Sobrante",Table1[[#This Row],[Diferencia]]&lt;0,"Faltante",Table1[[#This Row],[Diferencia]]=0,"Ok")</f>
        <v>Sobrante</v>
      </c>
      <c r="M140" s="25"/>
      <c r="N140" s="13" t="str">
        <f>IFERROR(+Table1[[#This Row],[Diferencia]]*Table1[[#This Row],[Costo Unitario]],"")</f>
        <v/>
      </c>
    </row>
    <row r="141" spans="1:14" ht="15" x14ac:dyDescent="0.25">
      <c r="A141" s="5" t="str">
        <f>IFERROR(LEFT(Table1[[#This Row],[Código]],1),"")</f>
        <v/>
      </c>
      <c r="B141" s="5" t="str">
        <f>IFERROR(RIGHT(Table1[[#This Row],[Código]],2),"")</f>
        <v/>
      </c>
      <c r="C141" s="5" t="str">
        <f>IFERROR(VLOOKUP(A141,Mapa!A:B,2,0),"")</f>
        <v/>
      </c>
      <c r="D14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41"/>
      <c r="F141" s="22" t="str">
        <f>IFERROR(VLOOKUP(Table1[[#This Row],[Código]],'Inventario Fisico'!A:D,4,FALSE),"")</f>
        <v/>
      </c>
      <c r="G141" s="28" t="str">
        <f>IFERROR(VLOOKUP(Table1[[#This Row],[Código]],'Inventario Fisico'!A:L,12,FALSE),"")</f>
        <v/>
      </c>
      <c r="H141" s="23" t="str">
        <f>IFERROR(VLOOKUP(Table1[[#This Row],[Código]],'Inventario Fisico'!A:O,15,FALSE),"")</f>
        <v/>
      </c>
      <c r="I141" s="24" t="str">
        <f>IFERROR(+Table1[[#This Row],[Sistema]]*Table1[[#This Row],[Costo Unitario]],"")</f>
        <v/>
      </c>
      <c r="J141" s="30">
        <f>IFERROR(IFERROR(VLOOKUP(E141,'Conteo Fisico'!A:B,2,FALSE),0),"")</f>
        <v>0</v>
      </c>
      <c r="K141" s="101" t="str">
        <f>IFERROR(+Table1[[#This Row],[Fisico]]-Table1[[#This Row],[Sistema]],"")</f>
        <v/>
      </c>
      <c r="L141" s="5" t="str">
        <f>_xlfn.IFS(Table1[[#This Row],[Diferencia]]&gt;0,"Sobrante",Table1[[#This Row],[Diferencia]]&lt;0,"Faltante",Table1[[#This Row],[Diferencia]]=0,"Ok")</f>
        <v>Sobrante</v>
      </c>
      <c r="M141" s="25"/>
      <c r="N141" s="13" t="str">
        <f>IFERROR(+Table1[[#This Row],[Diferencia]]*Table1[[#This Row],[Costo Unitario]],"")</f>
        <v/>
      </c>
    </row>
    <row r="142" spans="1:14" ht="15" x14ac:dyDescent="0.25">
      <c r="A142" s="5" t="str">
        <f>IFERROR(LEFT(Table1[[#This Row],[Código]],1),"")</f>
        <v/>
      </c>
      <c r="B142" s="5" t="str">
        <f>IFERROR(RIGHT(Table1[[#This Row],[Código]],2),"")</f>
        <v/>
      </c>
      <c r="C142" s="5" t="str">
        <f>IFERROR(VLOOKUP(A142,Mapa!A:B,2,0),"")</f>
        <v/>
      </c>
      <c r="D14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42"/>
      <c r="F142" s="22" t="str">
        <f>IFERROR(VLOOKUP(Table1[[#This Row],[Código]],'Inventario Fisico'!A:D,4,FALSE),"")</f>
        <v/>
      </c>
      <c r="G142" s="28" t="str">
        <f>IFERROR(VLOOKUP(Table1[[#This Row],[Código]],'Inventario Fisico'!A:L,12,FALSE),"")</f>
        <v/>
      </c>
      <c r="H142" s="23" t="str">
        <f>IFERROR(VLOOKUP(Table1[[#This Row],[Código]],'Inventario Fisico'!A:O,15,FALSE),"")</f>
        <v/>
      </c>
      <c r="I142" s="24" t="str">
        <f>IFERROR(+Table1[[#This Row],[Sistema]]*Table1[[#This Row],[Costo Unitario]],"")</f>
        <v/>
      </c>
      <c r="J142" s="30">
        <f>IFERROR(IFERROR(VLOOKUP(E142,'Conteo Fisico'!A:B,2,FALSE),0),"")</f>
        <v>0</v>
      </c>
      <c r="K142" s="101" t="str">
        <f>IFERROR(+Table1[[#This Row],[Fisico]]-Table1[[#This Row],[Sistema]],"")</f>
        <v/>
      </c>
      <c r="L142" s="5" t="str">
        <f>_xlfn.IFS(Table1[[#This Row],[Diferencia]]&gt;0,"Sobrante",Table1[[#This Row],[Diferencia]]&lt;0,"Faltante",Table1[[#This Row],[Diferencia]]=0,"Ok")</f>
        <v>Sobrante</v>
      </c>
      <c r="M142" s="25"/>
      <c r="N142" s="13" t="str">
        <f>IFERROR(+Table1[[#This Row],[Diferencia]]*Table1[[#This Row],[Costo Unitario]],"")</f>
        <v/>
      </c>
    </row>
    <row r="143" spans="1:14" ht="15" x14ac:dyDescent="0.25">
      <c r="A143" s="5" t="str">
        <f>IFERROR(LEFT(Table1[[#This Row],[Código]],1),"")</f>
        <v/>
      </c>
      <c r="B143" s="5" t="str">
        <f>IFERROR(RIGHT(Table1[[#This Row],[Código]],2),"")</f>
        <v/>
      </c>
      <c r="C143" s="5" t="str">
        <f>IFERROR(VLOOKUP(A143,Mapa!A:B,2,0),"")</f>
        <v/>
      </c>
      <c r="D14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43"/>
      <c r="F143" s="22" t="str">
        <f>IFERROR(VLOOKUP(Table1[[#This Row],[Código]],'Inventario Fisico'!A:D,4,FALSE),"")</f>
        <v/>
      </c>
      <c r="G143" s="28" t="str">
        <f>IFERROR(VLOOKUP(Table1[[#This Row],[Código]],'Inventario Fisico'!A:L,12,FALSE),"")</f>
        <v/>
      </c>
      <c r="H143" s="23" t="str">
        <f>IFERROR(VLOOKUP(Table1[[#This Row],[Código]],'Inventario Fisico'!A:O,15,FALSE),"")</f>
        <v/>
      </c>
      <c r="I143" s="24" t="str">
        <f>IFERROR(+Table1[[#This Row],[Sistema]]*Table1[[#This Row],[Costo Unitario]],"")</f>
        <v/>
      </c>
      <c r="J143" s="30">
        <f>IFERROR(IFERROR(VLOOKUP(E143,'Conteo Fisico'!A:B,2,FALSE),0),"")</f>
        <v>0</v>
      </c>
      <c r="K143" s="101" t="str">
        <f>IFERROR(+Table1[[#This Row],[Fisico]]-Table1[[#This Row],[Sistema]],"")</f>
        <v/>
      </c>
      <c r="L143" s="5" t="str">
        <f>_xlfn.IFS(Table1[[#This Row],[Diferencia]]&gt;0,"Sobrante",Table1[[#This Row],[Diferencia]]&lt;0,"Faltante",Table1[[#This Row],[Diferencia]]=0,"Ok")</f>
        <v>Sobrante</v>
      </c>
      <c r="M143" s="25"/>
      <c r="N143" s="13" t="str">
        <f>IFERROR(+Table1[[#This Row],[Diferencia]]*Table1[[#This Row],[Costo Unitario]],"")</f>
        <v/>
      </c>
    </row>
    <row r="144" spans="1:14" ht="15" x14ac:dyDescent="0.25">
      <c r="A144" s="5" t="str">
        <f>IFERROR(LEFT(Table1[[#This Row],[Código]],1),"")</f>
        <v/>
      </c>
      <c r="B144" s="5" t="str">
        <f>IFERROR(RIGHT(Table1[[#This Row],[Código]],2),"")</f>
        <v/>
      </c>
      <c r="C144" s="5" t="str">
        <f>IFERROR(VLOOKUP(A144,Mapa!A:B,2,0),"")</f>
        <v/>
      </c>
      <c r="D14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44"/>
      <c r="F144" s="22" t="str">
        <f>IFERROR(VLOOKUP(Table1[[#This Row],[Código]],'Inventario Fisico'!A:D,4,FALSE),"")</f>
        <v/>
      </c>
      <c r="G144" s="28" t="str">
        <f>IFERROR(VLOOKUP(Table1[[#This Row],[Código]],'Inventario Fisico'!A:L,12,FALSE),"")</f>
        <v/>
      </c>
      <c r="H144" s="23" t="str">
        <f>IFERROR(VLOOKUP(Table1[[#This Row],[Código]],'Inventario Fisico'!A:O,15,FALSE),"")</f>
        <v/>
      </c>
      <c r="I144" s="24" t="str">
        <f>IFERROR(+Table1[[#This Row],[Sistema]]*Table1[[#This Row],[Costo Unitario]],"")</f>
        <v/>
      </c>
      <c r="J144" s="30">
        <f>IFERROR(IFERROR(VLOOKUP(E144,'Conteo Fisico'!A:B,2,FALSE),0),"")</f>
        <v>0</v>
      </c>
      <c r="K144" s="101" t="str">
        <f>IFERROR(+Table1[[#This Row],[Fisico]]-Table1[[#This Row],[Sistema]],"")</f>
        <v/>
      </c>
      <c r="L144" s="5" t="str">
        <f>_xlfn.IFS(Table1[[#This Row],[Diferencia]]&gt;0,"Sobrante",Table1[[#This Row],[Diferencia]]&lt;0,"Faltante",Table1[[#This Row],[Diferencia]]=0,"Ok")</f>
        <v>Sobrante</v>
      </c>
      <c r="M144" s="25"/>
      <c r="N144" s="13" t="str">
        <f>IFERROR(+Table1[[#This Row],[Diferencia]]*Table1[[#This Row],[Costo Unitario]],"")</f>
        <v/>
      </c>
    </row>
    <row r="145" spans="1:14" ht="15" x14ac:dyDescent="0.25">
      <c r="A145" s="5" t="str">
        <f>IFERROR(LEFT(Table1[[#This Row],[Código]],1),"")</f>
        <v/>
      </c>
      <c r="B145" s="5" t="str">
        <f>IFERROR(RIGHT(Table1[[#This Row],[Código]],2),"")</f>
        <v/>
      </c>
      <c r="C145" s="5" t="str">
        <f>IFERROR(VLOOKUP(A145,Mapa!A:B,2,0),"")</f>
        <v/>
      </c>
      <c r="D14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45"/>
      <c r="F145" s="22" t="str">
        <f>IFERROR(VLOOKUP(Table1[[#This Row],[Código]],'Inventario Fisico'!A:D,4,FALSE),"")</f>
        <v/>
      </c>
      <c r="G145" s="28" t="str">
        <f>IFERROR(VLOOKUP(Table1[[#This Row],[Código]],'Inventario Fisico'!A:L,12,FALSE),"")</f>
        <v/>
      </c>
      <c r="H145" s="23" t="str">
        <f>IFERROR(VLOOKUP(Table1[[#This Row],[Código]],'Inventario Fisico'!A:O,15,FALSE),"")</f>
        <v/>
      </c>
      <c r="I145" s="24" t="str">
        <f>IFERROR(+Table1[[#This Row],[Sistema]]*Table1[[#This Row],[Costo Unitario]],"")</f>
        <v/>
      </c>
      <c r="J145" s="30">
        <f>IFERROR(IFERROR(VLOOKUP(E145,'Conteo Fisico'!A:B,2,FALSE),0),"")</f>
        <v>0</v>
      </c>
      <c r="K145" s="101" t="str">
        <f>IFERROR(+Table1[[#This Row],[Fisico]]-Table1[[#This Row],[Sistema]],"")</f>
        <v/>
      </c>
      <c r="L145" s="5" t="str">
        <f>_xlfn.IFS(Table1[[#This Row],[Diferencia]]&gt;0,"Sobrante",Table1[[#This Row],[Diferencia]]&lt;0,"Faltante",Table1[[#This Row],[Diferencia]]=0,"Ok")</f>
        <v>Sobrante</v>
      </c>
      <c r="M145" s="25"/>
      <c r="N145" s="13" t="str">
        <f>IFERROR(+Table1[[#This Row],[Diferencia]]*Table1[[#This Row],[Costo Unitario]],"")</f>
        <v/>
      </c>
    </row>
    <row r="146" spans="1:14" ht="15" x14ac:dyDescent="0.25">
      <c r="A146" s="5" t="str">
        <f>IFERROR(LEFT(Table1[[#This Row],[Código]],1),"")</f>
        <v/>
      </c>
      <c r="B146" s="5" t="str">
        <f>IFERROR(RIGHT(Table1[[#This Row],[Código]],2),"")</f>
        <v/>
      </c>
      <c r="C146" s="5" t="str">
        <f>IFERROR(VLOOKUP(A146,Mapa!A:B,2,0),"")</f>
        <v/>
      </c>
      <c r="D14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46"/>
      <c r="F146" s="22" t="str">
        <f>IFERROR(VLOOKUP(Table1[[#This Row],[Código]],'Inventario Fisico'!A:D,4,FALSE),"")</f>
        <v/>
      </c>
      <c r="G146" s="28" t="str">
        <f>IFERROR(VLOOKUP(Table1[[#This Row],[Código]],'Inventario Fisico'!A:L,12,FALSE),"")</f>
        <v/>
      </c>
      <c r="H146" s="23" t="str">
        <f>IFERROR(VLOOKUP(Table1[[#This Row],[Código]],'Inventario Fisico'!A:O,15,FALSE),"")</f>
        <v/>
      </c>
      <c r="I146" s="24" t="str">
        <f>IFERROR(+Table1[[#This Row],[Sistema]]*Table1[[#This Row],[Costo Unitario]],"")</f>
        <v/>
      </c>
      <c r="J146" s="30">
        <f>IFERROR(IFERROR(VLOOKUP(E146,'Conteo Fisico'!A:B,2,FALSE),0),"")</f>
        <v>0</v>
      </c>
      <c r="K146" s="101" t="str">
        <f>IFERROR(+Table1[[#This Row],[Fisico]]-Table1[[#This Row],[Sistema]],"")</f>
        <v/>
      </c>
      <c r="L146" s="5" t="str">
        <f>_xlfn.IFS(Table1[[#This Row],[Diferencia]]&gt;0,"Sobrante",Table1[[#This Row],[Diferencia]]&lt;0,"Faltante",Table1[[#This Row],[Diferencia]]=0,"Ok")</f>
        <v>Sobrante</v>
      </c>
      <c r="M146" s="25"/>
      <c r="N146" s="13" t="str">
        <f>IFERROR(+Table1[[#This Row],[Diferencia]]*Table1[[#This Row],[Costo Unitario]],"")</f>
        <v/>
      </c>
    </row>
    <row r="147" spans="1:14" ht="15" x14ac:dyDescent="0.25">
      <c r="A147" s="5" t="str">
        <f>IFERROR(LEFT(Table1[[#This Row],[Código]],1),"")</f>
        <v/>
      </c>
      <c r="B147" s="5" t="str">
        <f>IFERROR(RIGHT(Table1[[#This Row],[Código]],2),"")</f>
        <v/>
      </c>
      <c r="C147" s="5" t="str">
        <f>IFERROR(VLOOKUP(A147,Mapa!A:B,2,0),"")</f>
        <v/>
      </c>
      <c r="D14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47"/>
      <c r="F147" s="22" t="str">
        <f>IFERROR(VLOOKUP(Table1[[#This Row],[Código]],'Inventario Fisico'!A:D,4,FALSE),"")</f>
        <v/>
      </c>
      <c r="G147" s="28" t="str">
        <f>IFERROR(VLOOKUP(Table1[[#This Row],[Código]],'Inventario Fisico'!A:L,12,FALSE),"")</f>
        <v/>
      </c>
      <c r="H147" s="23" t="str">
        <f>IFERROR(VLOOKUP(Table1[[#This Row],[Código]],'Inventario Fisico'!A:O,15,FALSE),"")</f>
        <v/>
      </c>
      <c r="I147" s="24" t="str">
        <f>IFERROR(+Table1[[#This Row],[Sistema]]*Table1[[#This Row],[Costo Unitario]],"")</f>
        <v/>
      </c>
      <c r="J147" s="30">
        <f>IFERROR(IFERROR(VLOOKUP(E147,'Conteo Fisico'!A:B,2,FALSE),0),"")</f>
        <v>0</v>
      </c>
      <c r="K147" s="101" t="str">
        <f>IFERROR(+Table1[[#This Row],[Fisico]]-Table1[[#This Row],[Sistema]],"")</f>
        <v/>
      </c>
      <c r="L147" s="5" t="str">
        <f>_xlfn.IFS(Table1[[#This Row],[Diferencia]]&gt;0,"Sobrante",Table1[[#This Row],[Diferencia]]&lt;0,"Faltante",Table1[[#This Row],[Diferencia]]=0,"Ok")</f>
        <v>Sobrante</v>
      </c>
      <c r="M147" s="25"/>
      <c r="N147" s="13" t="str">
        <f>IFERROR(+Table1[[#This Row],[Diferencia]]*Table1[[#This Row],[Costo Unitario]],"")</f>
        <v/>
      </c>
    </row>
    <row r="148" spans="1:14" ht="15" x14ac:dyDescent="0.25">
      <c r="A148" s="5" t="str">
        <f>IFERROR(LEFT(Table1[[#This Row],[Código]],1),"")</f>
        <v/>
      </c>
      <c r="B148" s="5" t="str">
        <f>IFERROR(RIGHT(Table1[[#This Row],[Código]],2),"")</f>
        <v/>
      </c>
      <c r="C148" s="5" t="str">
        <f>IFERROR(VLOOKUP(A148,Mapa!A:B,2,0),"")</f>
        <v/>
      </c>
      <c r="D14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48"/>
      <c r="F148" s="22" t="str">
        <f>IFERROR(VLOOKUP(Table1[[#This Row],[Código]],'Inventario Fisico'!A:D,4,FALSE),"")</f>
        <v/>
      </c>
      <c r="G148" s="28" t="str">
        <f>IFERROR(VLOOKUP(Table1[[#This Row],[Código]],'Inventario Fisico'!A:L,12,FALSE),"")</f>
        <v/>
      </c>
      <c r="H148" s="23" t="str">
        <f>IFERROR(VLOOKUP(Table1[[#This Row],[Código]],'Inventario Fisico'!A:O,15,FALSE),"")</f>
        <v/>
      </c>
      <c r="I148" s="24" t="str">
        <f>IFERROR(+Table1[[#This Row],[Sistema]]*Table1[[#This Row],[Costo Unitario]],"")</f>
        <v/>
      </c>
      <c r="J148" s="30">
        <f>IFERROR(IFERROR(VLOOKUP(E148,'Conteo Fisico'!A:B,2,FALSE),0),"")</f>
        <v>0</v>
      </c>
      <c r="K148" s="101" t="str">
        <f>IFERROR(+Table1[[#This Row],[Fisico]]-Table1[[#This Row],[Sistema]],"")</f>
        <v/>
      </c>
      <c r="L148" s="5" t="str">
        <f>_xlfn.IFS(Table1[[#This Row],[Diferencia]]&gt;0,"Sobrante",Table1[[#This Row],[Diferencia]]&lt;0,"Faltante",Table1[[#This Row],[Diferencia]]=0,"Ok")</f>
        <v>Sobrante</v>
      </c>
      <c r="M148" s="25"/>
      <c r="N148" s="13" t="str">
        <f>IFERROR(+Table1[[#This Row],[Diferencia]]*Table1[[#This Row],[Costo Unitario]],"")</f>
        <v/>
      </c>
    </row>
    <row r="149" spans="1:14" ht="15" x14ac:dyDescent="0.25">
      <c r="A149" s="5" t="str">
        <f>IFERROR(LEFT(Table1[[#This Row],[Código]],1),"")</f>
        <v/>
      </c>
      <c r="B149" s="5" t="str">
        <f>IFERROR(RIGHT(Table1[[#This Row],[Código]],2),"")</f>
        <v/>
      </c>
      <c r="C149" s="5" t="str">
        <f>IFERROR(VLOOKUP(A149,Mapa!A:B,2,0),"")</f>
        <v/>
      </c>
      <c r="D14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49"/>
      <c r="F149" s="22" t="str">
        <f>IFERROR(VLOOKUP(Table1[[#This Row],[Código]],'Inventario Fisico'!A:D,4,FALSE),"")</f>
        <v/>
      </c>
      <c r="G149" s="29" t="str">
        <f>IFERROR(VLOOKUP(Table1[[#This Row],[Código]],'Inventario Fisico'!A:L,12,FALSE),"")</f>
        <v/>
      </c>
      <c r="H149" s="23" t="str">
        <f>IFERROR(VLOOKUP(Table1[[#This Row],[Código]],'Inventario Fisico'!A:O,15,FALSE),"")</f>
        <v/>
      </c>
      <c r="I149" s="24" t="str">
        <f>IFERROR(+Table1[[#This Row],[Sistema]]*Table1[[#This Row],[Costo Unitario]],"")</f>
        <v/>
      </c>
      <c r="J149" s="30">
        <f>IFERROR(IFERROR(VLOOKUP(E149,'Conteo Fisico'!A:B,2,FALSE),0),"")</f>
        <v>0</v>
      </c>
      <c r="K149" s="101" t="str">
        <f>IFERROR(+Table1[[#This Row],[Fisico]]-Table1[[#This Row],[Sistema]],"")</f>
        <v/>
      </c>
      <c r="L149" s="5" t="str">
        <f>_xlfn.IFS(Table1[[#This Row],[Diferencia]]&gt;0,"Sobrante",Table1[[#This Row],[Diferencia]]&lt;0,"Faltante",Table1[[#This Row],[Diferencia]]=0,"Ok")</f>
        <v>Sobrante</v>
      </c>
      <c r="M149" s="25"/>
      <c r="N149" s="13" t="str">
        <f>IFERROR(+Table1[[#This Row],[Diferencia]]*Table1[[#This Row],[Costo Unitario]],"")</f>
        <v/>
      </c>
    </row>
    <row r="150" spans="1:14" ht="15" x14ac:dyDescent="0.25">
      <c r="A150" s="5" t="str">
        <f>IFERROR(LEFT(Table1[[#This Row],[Código]],1),"")</f>
        <v/>
      </c>
      <c r="B150" s="5" t="str">
        <f>IFERROR(RIGHT(Table1[[#This Row],[Código]],2),"")</f>
        <v/>
      </c>
      <c r="C150" s="5" t="str">
        <f>IFERROR(VLOOKUP(A150,Mapa!A:B,2,0),"")</f>
        <v/>
      </c>
      <c r="D15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50"/>
      <c r="F150" s="22" t="str">
        <f>IFERROR(VLOOKUP(Table1[[#This Row],[Código]],'Inventario Fisico'!A:D,4,FALSE),"")</f>
        <v/>
      </c>
      <c r="G150" s="28" t="str">
        <f>IFERROR(VLOOKUP(Table1[[#This Row],[Código]],'Inventario Fisico'!A:L,12,FALSE),"")</f>
        <v/>
      </c>
      <c r="H150" s="23" t="str">
        <f>IFERROR(VLOOKUP(Table1[[#This Row],[Código]],'Inventario Fisico'!A:O,15,FALSE),"")</f>
        <v/>
      </c>
      <c r="I150" s="24" t="str">
        <f>IFERROR(+Table1[[#This Row],[Sistema]]*Table1[[#This Row],[Costo Unitario]],"")</f>
        <v/>
      </c>
      <c r="J150" s="30">
        <f>IFERROR(IFERROR(VLOOKUP(E150,'Conteo Fisico'!A:B,2,FALSE),0),"")</f>
        <v>0</v>
      </c>
      <c r="K150" s="101" t="str">
        <f>IFERROR(+Table1[[#This Row],[Fisico]]-Table1[[#This Row],[Sistema]],"")</f>
        <v/>
      </c>
      <c r="L150" s="5" t="str">
        <f>_xlfn.IFS(Table1[[#This Row],[Diferencia]]&gt;0,"Sobrante",Table1[[#This Row],[Diferencia]]&lt;0,"Faltante",Table1[[#This Row],[Diferencia]]=0,"Ok")</f>
        <v>Sobrante</v>
      </c>
      <c r="M150" s="25"/>
      <c r="N150" s="13" t="str">
        <f>IFERROR(+Table1[[#This Row],[Diferencia]]*Table1[[#This Row],[Costo Unitario]],"")</f>
        <v/>
      </c>
    </row>
    <row r="151" spans="1:14" ht="15" x14ac:dyDescent="0.25">
      <c r="A151" s="5" t="str">
        <f>IFERROR(LEFT(Table1[[#This Row],[Código]],1),"")</f>
        <v/>
      </c>
      <c r="B151" s="5" t="str">
        <f>IFERROR(RIGHT(Table1[[#This Row],[Código]],2),"")</f>
        <v/>
      </c>
      <c r="C151" s="5" t="str">
        <f>IFERROR(VLOOKUP(A151,Mapa!A:B,2,0),"")</f>
        <v/>
      </c>
      <c r="D15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51"/>
      <c r="F151" s="22" t="str">
        <f>IFERROR(VLOOKUP(Table1[[#This Row],[Código]],'Inventario Fisico'!A:D,4,FALSE),"")</f>
        <v/>
      </c>
      <c r="G151" s="29" t="str">
        <f>IFERROR(VLOOKUP(Table1[[#This Row],[Código]],'Inventario Fisico'!A:L,12,FALSE),"")</f>
        <v/>
      </c>
      <c r="H151" s="23" t="str">
        <f>IFERROR(VLOOKUP(Table1[[#This Row],[Código]],'Inventario Fisico'!A:O,15,FALSE),"")</f>
        <v/>
      </c>
      <c r="I151" s="24" t="str">
        <f>IFERROR(+Table1[[#This Row],[Sistema]]*Table1[[#This Row],[Costo Unitario]],"")</f>
        <v/>
      </c>
      <c r="J151" s="30">
        <f>IFERROR(IFERROR(VLOOKUP(E151,'Conteo Fisico'!A:B,2,FALSE),0),"")</f>
        <v>0</v>
      </c>
      <c r="K151" s="101" t="str">
        <f>IFERROR(+Table1[[#This Row],[Fisico]]-Table1[[#This Row],[Sistema]],"")</f>
        <v/>
      </c>
      <c r="L151" s="5" t="str">
        <f>_xlfn.IFS(Table1[[#This Row],[Diferencia]]&gt;0,"Sobrante",Table1[[#This Row],[Diferencia]]&lt;0,"Faltante",Table1[[#This Row],[Diferencia]]=0,"Ok")</f>
        <v>Sobrante</v>
      </c>
      <c r="M151" s="25"/>
      <c r="N151" s="13" t="str">
        <f>IFERROR(+Table1[[#This Row],[Diferencia]]*Table1[[#This Row],[Costo Unitario]],"")</f>
        <v/>
      </c>
    </row>
    <row r="152" spans="1:14" ht="15" x14ac:dyDescent="0.25">
      <c r="A152" s="5" t="str">
        <f>IFERROR(LEFT(Table1[[#This Row],[Código]],1),"")</f>
        <v/>
      </c>
      <c r="B152" s="5" t="str">
        <f>IFERROR(RIGHT(Table1[[#This Row],[Código]],2),"")</f>
        <v/>
      </c>
      <c r="C152" s="5" t="str">
        <f>IFERROR(VLOOKUP(A152,Mapa!A:B,2,0),"")</f>
        <v/>
      </c>
      <c r="D15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52"/>
      <c r="F152" s="22" t="str">
        <f>IFERROR(VLOOKUP(Table1[[#This Row],[Código]],'Inventario Fisico'!A:D,4,FALSE),"")</f>
        <v/>
      </c>
      <c r="G152" s="29" t="str">
        <f>IFERROR(VLOOKUP(Table1[[#This Row],[Código]],'Inventario Fisico'!A:L,12,FALSE),"")</f>
        <v/>
      </c>
      <c r="H152" s="23" t="str">
        <f>IFERROR(VLOOKUP(Table1[[#This Row],[Código]],'Inventario Fisico'!A:O,15,FALSE),"")</f>
        <v/>
      </c>
      <c r="I152" s="24" t="str">
        <f>IFERROR(+Table1[[#This Row],[Sistema]]*Table1[[#This Row],[Costo Unitario]],"")</f>
        <v/>
      </c>
      <c r="J152" s="30">
        <f>IFERROR(IFERROR(VLOOKUP(E152,'Conteo Fisico'!A:B,2,FALSE),0),"")</f>
        <v>0</v>
      </c>
      <c r="K152" s="101" t="str">
        <f>IFERROR(+Table1[[#This Row],[Fisico]]-Table1[[#This Row],[Sistema]],"")</f>
        <v/>
      </c>
      <c r="L152" s="5" t="str">
        <f>_xlfn.IFS(Table1[[#This Row],[Diferencia]]&gt;0,"Sobrante",Table1[[#This Row],[Diferencia]]&lt;0,"Faltante",Table1[[#This Row],[Diferencia]]=0,"Ok")</f>
        <v>Sobrante</v>
      </c>
      <c r="M152" s="25"/>
      <c r="N152" s="13" t="str">
        <f>IFERROR(+Table1[[#This Row],[Diferencia]]*Table1[[#This Row],[Costo Unitario]],"")</f>
        <v/>
      </c>
    </row>
    <row r="153" spans="1:14" ht="15" x14ac:dyDescent="0.25">
      <c r="A153" s="5" t="str">
        <f>IFERROR(LEFT(Table1[[#This Row],[Código]],1),"")</f>
        <v/>
      </c>
      <c r="B153" s="5" t="str">
        <f>IFERROR(RIGHT(Table1[[#This Row],[Código]],2),"")</f>
        <v/>
      </c>
      <c r="C153" s="5" t="str">
        <f>IFERROR(VLOOKUP(A153,Mapa!A:B,2,0),"")</f>
        <v/>
      </c>
      <c r="D15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53"/>
      <c r="F153" s="22" t="str">
        <f>IFERROR(VLOOKUP(Table1[[#This Row],[Código]],'Inventario Fisico'!A:D,4,FALSE),"")</f>
        <v/>
      </c>
      <c r="G153" s="28" t="str">
        <f>IFERROR(VLOOKUP(Table1[[#This Row],[Código]],'Inventario Fisico'!A:L,12,FALSE),"")</f>
        <v/>
      </c>
      <c r="H153" s="23" t="str">
        <f>IFERROR(VLOOKUP(Table1[[#This Row],[Código]],'Inventario Fisico'!A:O,15,FALSE),"")</f>
        <v/>
      </c>
      <c r="I153" s="24" t="str">
        <f>IFERROR(+Table1[[#This Row],[Sistema]]*Table1[[#This Row],[Costo Unitario]],"")</f>
        <v/>
      </c>
      <c r="J153" s="30">
        <f>IFERROR(IFERROR(VLOOKUP(E153,'Conteo Fisico'!A:B,2,FALSE),0),"")</f>
        <v>0</v>
      </c>
      <c r="K153" s="101" t="str">
        <f>IFERROR(+Table1[[#This Row],[Fisico]]-Table1[[#This Row],[Sistema]],"")</f>
        <v/>
      </c>
      <c r="L153" s="5" t="str">
        <f>_xlfn.IFS(Table1[[#This Row],[Diferencia]]&gt;0,"Sobrante",Table1[[#This Row],[Diferencia]]&lt;0,"Faltante",Table1[[#This Row],[Diferencia]]=0,"Ok")</f>
        <v>Sobrante</v>
      </c>
      <c r="M153" s="25"/>
      <c r="N153" s="13" t="str">
        <f>IFERROR(+Table1[[#This Row],[Diferencia]]*Table1[[#This Row],[Costo Unitario]],"")</f>
        <v/>
      </c>
    </row>
    <row r="154" spans="1:14" ht="15" x14ac:dyDescent="0.25">
      <c r="A154" s="5" t="str">
        <f>IFERROR(LEFT(Table1[[#This Row],[Código]],1),"")</f>
        <v/>
      </c>
      <c r="B154" s="5" t="str">
        <f>IFERROR(RIGHT(Table1[[#This Row],[Código]],2),"")</f>
        <v/>
      </c>
      <c r="C154" s="5" t="str">
        <f>IFERROR(VLOOKUP(A154,Mapa!A:B,2,0),"")</f>
        <v/>
      </c>
      <c r="D15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54"/>
      <c r="F154" s="22" t="str">
        <f>IFERROR(VLOOKUP(Table1[[#This Row],[Código]],'Inventario Fisico'!A:D,4,FALSE),"")</f>
        <v/>
      </c>
      <c r="G154" s="29" t="str">
        <f>IFERROR(VLOOKUP(Table1[[#This Row],[Código]],'Inventario Fisico'!A:L,12,FALSE),"")</f>
        <v/>
      </c>
      <c r="H154" s="23" t="str">
        <f>IFERROR(VLOOKUP(Table1[[#This Row],[Código]],'Inventario Fisico'!A:O,15,FALSE),"")</f>
        <v/>
      </c>
      <c r="I154" s="24" t="str">
        <f>IFERROR(+Table1[[#This Row],[Sistema]]*Table1[[#This Row],[Costo Unitario]],"")</f>
        <v/>
      </c>
      <c r="J154" s="30">
        <f>IFERROR(IFERROR(VLOOKUP(E154,'Conteo Fisico'!A:B,2,FALSE),0),"")</f>
        <v>0</v>
      </c>
      <c r="K154" s="101" t="str">
        <f>IFERROR(+Table1[[#This Row],[Fisico]]-Table1[[#This Row],[Sistema]],"")</f>
        <v/>
      </c>
      <c r="L154" s="5" t="str">
        <f>_xlfn.IFS(Table1[[#This Row],[Diferencia]]&gt;0,"Sobrante",Table1[[#This Row],[Diferencia]]&lt;0,"Faltante",Table1[[#This Row],[Diferencia]]=0,"Ok")</f>
        <v>Sobrante</v>
      </c>
      <c r="M154" s="25"/>
      <c r="N154" s="13" t="str">
        <f>IFERROR(+Table1[[#This Row],[Diferencia]]*Table1[[#This Row],[Costo Unitario]],"")</f>
        <v/>
      </c>
    </row>
    <row r="155" spans="1:14" ht="15" x14ac:dyDescent="0.25">
      <c r="A155" s="5" t="str">
        <f>IFERROR(LEFT(Table1[[#This Row],[Código]],1),"")</f>
        <v/>
      </c>
      <c r="B155" s="5" t="str">
        <f>IFERROR(RIGHT(Table1[[#This Row],[Código]],2),"")</f>
        <v/>
      </c>
      <c r="C155" s="5" t="str">
        <f>IFERROR(VLOOKUP(A155,Mapa!A:B,2,0),"")</f>
        <v/>
      </c>
      <c r="D15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55"/>
      <c r="F155" s="22" t="str">
        <f>IFERROR(VLOOKUP(Table1[[#This Row],[Código]],'Inventario Fisico'!A:D,4,FALSE),"")</f>
        <v/>
      </c>
      <c r="G155" s="28" t="str">
        <f>IFERROR(VLOOKUP(Table1[[#This Row],[Código]],'Inventario Fisico'!A:L,12,FALSE),"")</f>
        <v/>
      </c>
      <c r="H155" s="23" t="str">
        <f>IFERROR(VLOOKUP(Table1[[#This Row],[Código]],'Inventario Fisico'!A:O,15,FALSE),"")</f>
        <v/>
      </c>
      <c r="I155" s="24" t="str">
        <f>IFERROR(+Table1[[#This Row],[Sistema]]*Table1[[#This Row],[Costo Unitario]],"")</f>
        <v/>
      </c>
      <c r="J155" s="30">
        <f>IFERROR(IFERROR(VLOOKUP(E155,'Conteo Fisico'!A:B,2,FALSE),0),"")</f>
        <v>0</v>
      </c>
      <c r="K155" s="101" t="str">
        <f>IFERROR(+Table1[[#This Row],[Fisico]]-Table1[[#This Row],[Sistema]],"")</f>
        <v/>
      </c>
      <c r="L155" s="5" t="str">
        <f>_xlfn.IFS(Table1[[#This Row],[Diferencia]]&gt;0,"Sobrante",Table1[[#This Row],[Diferencia]]&lt;0,"Faltante",Table1[[#This Row],[Diferencia]]=0,"Ok")</f>
        <v>Sobrante</v>
      </c>
      <c r="M155" s="25"/>
      <c r="N155" s="13" t="str">
        <f>IFERROR(+Table1[[#This Row],[Diferencia]]*Table1[[#This Row],[Costo Unitario]],"")</f>
        <v/>
      </c>
    </row>
    <row r="156" spans="1:14" ht="15" x14ac:dyDescent="0.25">
      <c r="A156" s="5" t="str">
        <f>IFERROR(LEFT(Table1[[#This Row],[Código]],1),"")</f>
        <v/>
      </c>
      <c r="B156" s="5" t="str">
        <f>IFERROR(RIGHT(Table1[[#This Row],[Código]],2),"")</f>
        <v/>
      </c>
      <c r="C156" s="5" t="str">
        <f>IFERROR(VLOOKUP(A156,Mapa!A:B,2,0),"")</f>
        <v/>
      </c>
      <c r="D15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56"/>
      <c r="F156" s="22" t="str">
        <f>IFERROR(VLOOKUP(Table1[[#This Row],[Código]],'Inventario Fisico'!A:D,4,FALSE),"")</f>
        <v/>
      </c>
      <c r="G156" s="28" t="str">
        <f>IFERROR(VLOOKUP(Table1[[#This Row],[Código]],'Inventario Fisico'!A:L,12,FALSE),"")</f>
        <v/>
      </c>
      <c r="H156" s="23" t="str">
        <f>IFERROR(VLOOKUP(Table1[[#This Row],[Código]],'Inventario Fisico'!A:O,15,FALSE),"")</f>
        <v/>
      </c>
      <c r="I156" s="24" t="str">
        <f>IFERROR(+Table1[[#This Row],[Sistema]]*Table1[[#This Row],[Costo Unitario]],"")</f>
        <v/>
      </c>
      <c r="J156" s="30">
        <f>IFERROR(IFERROR(VLOOKUP(E156,'Conteo Fisico'!A:B,2,FALSE),0),"")</f>
        <v>0</v>
      </c>
      <c r="K156" s="101" t="str">
        <f>IFERROR(+Table1[[#This Row],[Fisico]]-Table1[[#This Row],[Sistema]],"")</f>
        <v/>
      </c>
      <c r="L156" s="5" t="str">
        <f>_xlfn.IFS(Table1[[#This Row],[Diferencia]]&gt;0,"Sobrante",Table1[[#This Row],[Diferencia]]&lt;0,"Faltante",Table1[[#This Row],[Diferencia]]=0,"Ok")</f>
        <v>Sobrante</v>
      </c>
      <c r="M156" s="25"/>
      <c r="N156" s="13" t="str">
        <f>IFERROR(+Table1[[#This Row],[Diferencia]]*Table1[[#This Row],[Costo Unitario]],"")</f>
        <v/>
      </c>
    </row>
    <row r="157" spans="1:14" ht="15" x14ac:dyDescent="0.25">
      <c r="A157" s="5" t="str">
        <f>IFERROR(LEFT(Table1[[#This Row],[Código]],1),"")</f>
        <v/>
      </c>
      <c r="B157" s="5" t="str">
        <f>IFERROR(RIGHT(Table1[[#This Row],[Código]],2),"")</f>
        <v/>
      </c>
      <c r="C157" s="5" t="str">
        <f>IFERROR(VLOOKUP(A157,Mapa!A:B,2,0),"")</f>
        <v/>
      </c>
      <c r="D15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57"/>
      <c r="F157" s="22" t="str">
        <f>IFERROR(VLOOKUP(Table1[[#This Row],[Código]],'Inventario Fisico'!A:D,4,FALSE),"")</f>
        <v/>
      </c>
      <c r="G157" s="28" t="str">
        <f>IFERROR(VLOOKUP(Table1[[#This Row],[Código]],'Inventario Fisico'!A:L,12,FALSE),"")</f>
        <v/>
      </c>
      <c r="H157" s="23" t="str">
        <f>IFERROR(VLOOKUP(Table1[[#This Row],[Código]],'Inventario Fisico'!A:O,15,FALSE),"")</f>
        <v/>
      </c>
      <c r="I157" s="24" t="str">
        <f>IFERROR(+Table1[[#This Row],[Sistema]]*Table1[[#This Row],[Costo Unitario]],"")</f>
        <v/>
      </c>
      <c r="J157" s="30">
        <f>IFERROR(IFERROR(VLOOKUP(E157,'Conteo Fisico'!A:B,2,FALSE),0),"")</f>
        <v>0</v>
      </c>
      <c r="K157" s="101" t="str">
        <f>IFERROR(+Table1[[#This Row],[Fisico]]-Table1[[#This Row],[Sistema]],"")</f>
        <v/>
      </c>
      <c r="L157" s="5" t="str">
        <f>_xlfn.IFS(Table1[[#This Row],[Diferencia]]&gt;0,"Sobrante",Table1[[#This Row],[Diferencia]]&lt;0,"Faltante",Table1[[#This Row],[Diferencia]]=0,"Ok")</f>
        <v>Sobrante</v>
      </c>
      <c r="M157" s="25"/>
      <c r="N157" s="13" t="str">
        <f>IFERROR(+Table1[[#This Row],[Diferencia]]*Table1[[#This Row],[Costo Unitario]],"")</f>
        <v/>
      </c>
    </row>
    <row r="158" spans="1:14" ht="15" x14ac:dyDescent="0.25">
      <c r="A158" s="5" t="str">
        <f>IFERROR(LEFT(Table1[[#This Row],[Código]],1),"")</f>
        <v/>
      </c>
      <c r="B158" s="5" t="str">
        <f>IFERROR(RIGHT(Table1[[#This Row],[Código]],2),"")</f>
        <v/>
      </c>
      <c r="C158" s="5" t="str">
        <f>IFERROR(VLOOKUP(A158,Mapa!A:B,2,0),"")</f>
        <v/>
      </c>
      <c r="D15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58"/>
      <c r="F158" s="22" t="str">
        <f>IFERROR(VLOOKUP(Table1[[#This Row],[Código]],'Inventario Fisico'!A:D,4,FALSE),"")</f>
        <v/>
      </c>
      <c r="G158" s="28" t="str">
        <f>IFERROR(VLOOKUP(Table1[[#This Row],[Código]],'Inventario Fisico'!A:L,12,FALSE),"")</f>
        <v/>
      </c>
      <c r="H158" s="23" t="str">
        <f>IFERROR(VLOOKUP(Table1[[#This Row],[Código]],'Inventario Fisico'!A:O,15,FALSE),"")</f>
        <v/>
      </c>
      <c r="I158" s="24" t="str">
        <f>IFERROR(+Table1[[#This Row],[Sistema]]*Table1[[#This Row],[Costo Unitario]],"")</f>
        <v/>
      </c>
      <c r="J158" s="30">
        <f>IFERROR(IFERROR(VLOOKUP(E158,'Conteo Fisico'!A:B,2,FALSE),0),"")</f>
        <v>0</v>
      </c>
      <c r="K158" s="101" t="str">
        <f>IFERROR(+Table1[[#This Row],[Fisico]]-Table1[[#This Row],[Sistema]],"")</f>
        <v/>
      </c>
      <c r="L158" s="5" t="str">
        <f>_xlfn.IFS(Table1[[#This Row],[Diferencia]]&gt;0,"Sobrante",Table1[[#This Row],[Diferencia]]&lt;0,"Faltante",Table1[[#This Row],[Diferencia]]=0,"Ok")</f>
        <v>Sobrante</v>
      </c>
      <c r="M158" s="25"/>
      <c r="N158" s="13" t="str">
        <f>IFERROR(+Table1[[#This Row],[Diferencia]]*Table1[[#This Row],[Costo Unitario]],"")</f>
        <v/>
      </c>
    </row>
    <row r="159" spans="1:14" ht="15" x14ac:dyDescent="0.25">
      <c r="A159" s="5" t="str">
        <f>IFERROR(LEFT(Table1[[#This Row],[Código]],1),"")</f>
        <v/>
      </c>
      <c r="B159" s="5" t="str">
        <f>IFERROR(RIGHT(Table1[[#This Row],[Código]],2),"")</f>
        <v/>
      </c>
      <c r="C159" s="5" t="str">
        <f>IFERROR(VLOOKUP(A159,Mapa!A:B,2,0),"")</f>
        <v/>
      </c>
      <c r="D15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59"/>
      <c r="F159" s="22" t="str">
        <f>IFERROR(VLOOKUP(Table1[[#This Row],[Código]],'Inventario Fisico'!A:D,4,FALSE),"")</f>
        <v/>
      </c>
      <c r="G159" s="29" t="str">
        <f>IFERROR(VLOOKUP(Table1[[#This Row],[Código]],'Inventario Fisico'!A:L,12,FALSE),"")</f>
        <v/>
      </c>
      <c r="H159" s="23" t="str">
        <f>IFERROR(VLOOKUP(Table1[[#This Row],[Código]],'Inventario Fisico'!A:O,15,FALSE),"")</f>
        <v/>
      </c>
      <c r="I159" s="24" t="str">
        <f>IFERROR(+Table1[[#This Row],[Sistema]]*Table1[[#This Row],[Costo Unitario]],"")</f>
        <v/>
      </c>
      <c r="J159" s="30">
        <f>IFERROR(IFERROR(VLOOKUP(E159,'Conteo Fisico'!A:B,2,FALSE),0),"")</f>
        <v>0</v>
      </c>
      <c r="K159" s="101" t="str">
        <f>IFERROR(+Table1[[#This Row],[Fisico]]-Table1[[#This Row],[Sistema]],"")</f>
        <v/>
      </c>
      <c r="L159" s="5" t="str">
        <f>_xlfn.IFS(Table1[[#This Row],[Diferencia]]&gt;0,"Sobrante",Table1[[#This Row],[Diferencia]]&lt;0,"Faltante",Table1[[#This Row],[Diferencia]]=0,"Ok")</f>
        <v>Sobrante</v>
      </c>
      <c r="M159" s="25"/>
      <c r="N159" s="13" t="str">
        <f>IFERROR(+Table1[[#This Row],[Diferencia]]*Table1[[#This Row],[Costo Unitario]],"")</f>
        <v/>
      </c>
    </row>
    <row r="160" spans="1:14" ht="15" x14ac:dyDescent="0.25">
      <c r="A160" s="5" t="str">
        <f>IFERROR(LEFT(Table1[[#This Row],[Código]],1),"")</f>
        <v/>
      </c>
      <c r="B160" s="5" t="str">
        <f>IFERROR(RIGHT(Table1[[#This Row],[Código]],2),"")</f>
        <v/>
      </c>
      <c r="C160" s="5" t="str">
        <f>IFERROR(VLOOKUP(A160,Mapa!A:B,2,0),"")</f>
        <v/>
      </c>
      <c r="D16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60"/>
      <c r="F160" s="22" t="str">
        <f>IFERROR(VLOOKUP(Table1[[#This Row],[Código]],'Inventario Fisico'!A:D,4,FALSE),"")</f>
        <v/>
      </c>
      <c r="G160" s="29" t="str">
        <f>IFERROR(VLOOKUP(Table1[[#This Row],[Código]],'Inventario Fisico'!A:L,12,FALSE),"")</f>
        <v/>
      </c>
      <c r="H160" s="23" t="str">
        <f>IFERROR(VLOOKUP(Table1[[#This Row],[Código]],'Inventario Fisico'!A:O,15,FALSE),"")</f>
        <v/>
      </c>
      <c r="I160" s="24" t="str">
        <f>IFERROR(+Table1[[#This Row],[Sistema]]*Table1[[#This Row],[Costo Unitario]],"")</f>
        <v/>
      </c>
      <c r="J160" s="30">
        <f>IFERROR(IFERROR(VLOOKUP(E160,'Conteo Fisico'!A:B,2,FALSE),0),"")</f>
        <v>0</v>
      </c>
      <c r="K160" s="101" t="str">
        <f>IFERROR(+Table1[[#This Row],[Fisico]]-Table1[[#This Row],[Sistema]],"")</f>
        <v/>
      </c>
      <c r="L160" s="5" t="str">
        <f>_xlfn.IFS(Table1[[#This Row],[Diferencia]]&gt;0,"Sobrante",Table1[[#This Row],[Diferencia]]&lt;0,"Faltante",Table1[[#This Row],[Diferencia]]=0,"Ok")</f>
        <v>Sobrante</v>
      </c>
      <c r="M160" s="25"/>
      <c r="N160" s="13" t="str">
        <f>IFERROR(+Table1[[#This Row],[Diferencia]]*Table1[[#This Row],[Costo Unitario]],"")</f>
        <v/>
      </c>
    </row>
    <row r="161" spans="1:14" ht="15" x14ac:dyDescent="0.25">
      <c r="A161" s="5" t="str">
        <f>IFERROR(LEFT(Table1[[#This Row],[Código]],1),"")</f>
        <v/>
      </c>
      <c r="B161" s="5" t="str">
        <f>IFERROR(RIGHT(Table1[[#This Row],[Código]],2),"")</f>
        <v/>
      </c>
      <c r="C161" s="5" t="str">
        <f>IFERROR(VLOOKUP(A161,Mapa!A:B,2,0),"")</f>
        <v/>
      </c>
      <c r="D16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61"/>
      <c r="F161" s="22" t="str">
        <f>IFERROR(VLOOKUP(Table1[[#This Row],[Código]],'Inventario Fisico'!A:D,4,FALSE),"")</f>
        <v/>
      </c>
      <c r="G161" s="29" t="str">
        <f>IFERROR(VLOOKUP(Table1[[#This Row],[Código]],'Inventario Fisico'!A:L,12,FALSE),"")</f>
        <v/>
      </c>
      <c r="H161" s="23" t="str">
        <f>IFERROR(VLOOKUP(Table1[[#This Row],[Código]],'Inventario Fisico'!A:O,15,FALSE),"")</f>
        <v/>
      </c>
      <c r="I161" s="24" t="str">
        <f>IFERROR(+Table1[[#This Row],[Sistema]]*Table1[[#This Row],[Costo Unitario]],"")</f>
        <v/>
      </c>
      <c r="J161" s="30">
        <f>IFERROR(IFERROR(VLOOKUP(E161,'Conteo Fisico'!A:B,2,FALSE),0),"")</f>
        <v>0</v>
      </c>
      <c r="K161" s="101" t="str">
        <f>IFERROR(+Table1[[#This Row],[Fisico]]-Table1[[#This Row],[Sistema]],"")</f>
        <v/>
      </c>
      <c r="L161" s="5" t="str">
        <f>_xlfn.IFS(Table1[[#This Row],[Diferencia]]&gt;0,"Sobrante",Table1[[#This Row],[Diferencia]]&lt;0,"Faltante",Table1[[#This Row],[Diferencia]]=0,"Ok")</f>
        <v>Sobrante</v>
      </c>
      <c r="M161" s="25"/>
      <c r="N161" s="13" t="str">
        <f>IFERROR(+Table1[[#This Row],[Diferencia]]*Table1[[#This Row],[Costo Unitario]],"")</f>
        <v/>
      </c>
    </row>
    <row r="162" spans="1:14" ht="15" x14ac:dyDescent="0.25">
      <c r="A162" s="5" t="str">
        <f>IFERROR(LEFT(Table1[[#This Row],[Código]],1),"")</f>
        <v/>
      </c>
      <c r="B162" s="5" t="str">
        <f>IFERROR(RIGHT(Table1[[#This Row],[Código]],2),"")</f>
        <v/>
      </c>
      <c r="C162" s="5" t="str">
        <f>IFERROR(VLOOKUP(A162,Mapa!A:B,2,0),"")</f>
        <v/>
      </c>
      <c r="D16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62"/>
      <c r="F162" s="22" t="str">
        <f>IFERROR(VLOOKUP(Table1[[#This Row],[Código]],'Inventario Fisico'!A:D,4,FALSE),"")</f>
        <v/>
      </c>
      <c r="G162" s="29" t="str">
        <f>IFERROR(VLOOKUP(Table1[[#This Row],[Código]],'Inventario Fisico'!A:L,12,FALSE),"")</f>
        <v/>
      </c>
      <c r="H162" s="23" t="str">
        <f>IFERROR(VLOOKUP(Table1[[#This Row],[Código]],'Inventario Fisico'!A:O,15,FALSE),"")</f>
        <v/>
      </c>
      <c r="I162" s="24" t="str">
        <f>IFERROR(+Table1[[#This Row],[Sistema]]*Table1[[#This Row],[Costo Unitario]],"")</f>
        <v/>
      </c>
      <c r="J162" s="30">
        <f>IFERROR(IFERROR(VLOOKUP(E162,'Conteo Fisico'!A:B,2,FALSE),0),"")</f>
        <v>0</v>
      </c>
      <c r="K162" s="101" t="str">
        <f>IFERROR(+Table1[[#This Row],[Fisico]]-Table1[[#This Row],[Sistema]],"")</f>
        <v/>
      </c>
      <c r="L162" s="5" t="str">
        <f>_xlfn.IFS(Table1[[#This Row],[Diferencia]]&gt;0,"Sobrante",Table1[[#This Row],[Diferencia]]&lt;0,"Faltante",Table1[[#This Row],[Diferencia]]=0,"Ok")</f>
        <v>Sobrante</v>
      </c>
      <c r="M162" s="25"/>
      <c r="N162" s="13" t="str">
        <f>IFERROR(+Table1[[#This Row],[Diferencia]]*Table1[[#This Row],[Costo Unitario]],"")</f>
        <v/>
      </c>
    </row>
    <row r="163" spans="1:14" ht="15" x14ac:dyDescent="0.25">
      <c r="A163" s="5" t="str">
        <f>IFERROR(LEFT(Table1[[#This Row],[Código]],1),"")</f>
        <v/>
      </c>
      <c r="B163" s="5" t="str">
        <f>IFERROR(RIGHT(Table1[[#This Row],[Código]],2),"")</f>
        <v/>
      </c>
      <c r="C163" s="5" t="str">
        <f>IFERROR(VLOOKUP(A163,Mapa!A:B,2,0),"")</f>
        <v/>
      </c>
      <c r="D16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63"/>
      <c r="F163" s="22" t="str">
        <f>IFERROR(VLOOKUP(Table1[[#This Row],[Código]],'Inventario Fisico'!A:D,4,FALSE),"")</f>
        <v/>
      </c>
      <c r="G163" s="29" t="str">
        <f>IFERROR(VLOOKUP(Table1[[#This Row],[Código]],'Inventario Fisico'!A:L,12,FALSE),"")</f>
        <v/>
      </c>
      <c r="H163" s="23" t="str">
        <f>IFERROR(VLOOKUP(Table1[[#This Row],[Código]],'Inventario Fisico'!A:O,15,FALSE),"")</f>
        <v/>
      </c>
      <c r="I163" s="24" t="str">
        <f>IFERROR(+Table1[[#This Row],[Sistema]]*Table1[[#This Row],[Costo Unitario]],"")</f>
        <v/>
      </c>
      <c r="J163" s="30">
        <f>IFERROR(IFERROR(VLOOKUP(E163,'Conteo Fisico'!A:B,2,FALSE),0),"")</f>
        <v>0</v>
      </c>
      <c r="K163" s="101" t="str">
        <f>IFERROR(+Table1[[#This Row],[Fisico]]-Table1[[#This Row],[Sistema]],"")</f>
        <v/>
      </c>
      <c r="L163" s="5" t="str">
        <f>_xlfn.IFS(Table1[[#This Row],[Diferencia]]&gt;0,"Sobrante",Table1[[#This Row],[Diferencia]]&lt;0,"Faltante",Table1[[#This Row],[Diferencia]]=0,"Ok")</f>
        <v>Sobrante</v>
      </c>
      <c r="M163" s="25"/>
      <c r="N163" s="13" t="str">
        <f>IFERROR(+Table1[[#This Row],[Diferencia]]*Table1[[#This Row],[Costo Unitario]],"")</f>
        <v/>
      </c>
    </row>
    <row r="164" spans="1:14" ht="15" x14ac:dyDescent="0.25">
      <c r="A164" s="5" t="str">
        <f>IFERROR(LEFT(Table1[[#This Row],[Código]],1),"")</f>
        <v/>
      </c>
      <c r="B164" s="5" t="str">
        <f>IFERROR(RIGHT(Table1[[#This Row],[Código]],2),"")</f>
        <v/>
      </c>
      <c r="C164" s="5" t="str">
        <f>IFERROR(VLOOKUP(A164,Mapa!A:B,2,0),"")</f>
        <v/>
      </c>
      <c r="D16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64"/>
      <c r="F164" s="22" t="str">
        <f>IFERROR(VLOOKUP(Table1[[#This Row],[Código]],'Inventario Fisico'!A:D,4,FALSE),"")</f>
        <v/>
      </c>
      <c r="G164" s="28" t="str">
        <f>IFERROR(VLOOKUP(Table1[[#This Row],[Código]],'Inventario Fisico'!A:L,12,FALSE),"")</f>
        <v/>
      </c>
      <c r="H164" s="23" t="str">
        <f>IFERROR(VLOOKUP(Table1[[#This Row],[Código]],'Inventario Fisico'!A:O,15,FALSE),"")</f>
        <v/>
      </c>
      <c r="I164" s="24" t="str">
        <f>IFERROR(+Table1[[#This Row],[Sistema]]*Table1[[#This Row],[Costo Unitario]],"")</f>
        <v/>
      </c>
      <c r="J164" s="30">
        <f>IFERROR(IFERROR(VLOOKUP(E164,'Conteo Fisico'!A:B,2,FALSE),0),"")</f>
        <v>0</v>
      </c>
      <c r="K164" s="101" t="str">
        <f>IFERROR(+Table1[[#This Row],[Fisico]]-Table1[[#This Row],[Sistema]],"")</f>
        <v/>
      </c>
      <c r="L164" s="5" t="str">
        <f>_xlfn.IFS(Table1[[#This Row],[Diferencia]]&gt;0,"Sobrante",Table1[[#This Row],[Diferencia]]&lt;0,"Faltante",Table1[[#This Row],[Diferencia]]=0,"Ok")</f>
        <v>Sobrante</v>
      </c>
      <c r="M164" s="25"/>
      <c r="N164" s="13" t="str">
        <f>IFERROR(+Table1[[#This Row],[Diferencia]]*Table1[[#This Row],[Costo Unitario]],"")</f>
        <v/>
      </c>
    </row>
    <row r="165" spans="1:14" ht="15" x14ac:dyDescent="0.25">
      <c r="A165" s="5" t="str">
        <f>IFERROR(LEFT(Table1[[#This Row],[Código]],1),"")</f>
        <v/>
      </c>
      <c r="B165" s="5" t="str">
        <f>IFERROR(RIGHT(Table1[[#This Row],[Código]],2),"")</f>
        <v/>
      </c>
      <c r="C165" s="5" t="str">
        <f>IFERROR(VLOOKUP(A165,Mapa!A:B,2,0),"")</f>
        <v/>
      </c>
      <c r="D16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65"/>
      <c r="F165" s="22" t="str">
        <f>IFERROR(VLOOKUP(Table1[[#This Row],[Código]],'Inventario Fisico'!A:D,4,FALSE),"")</f>
        <v/>
      </c>
      <c r="G165" s="29" t="str">
        <f>IFERROR(VLOOKUP(Table1[[#This Row],[Código]],'Inventario Fisico'!A:L,12,FALSE),"")</f>
        <v/>
      </c>
      <c r="H165" s="23" t="str">
        <f>IFERROR(VLOOKUP(Table1[[#This Row],[Código]],'Inventario Fisico'!A:O,15,FALSE),"")</f>
        <v/>
      </c>
      <c r="I165" s="24" t="str">
        <f>IFERROR(+Table1[[#This Row],[Sistema]]*Table1[[#This Row],[Costo Unitario]],"")</f>
        <v/>
      </c>
      <c r="J165" s="30">
        <f>IFERROR(IFERROR(VLOOKUP(E165,'Conteo Fisico'!A:B,2,FALSE),0),"")</f>
        <v>0</v>
      </c>
      <c r="K165" s="101" t="str">
        <f>IFERROR(+Table1[[#This Row],[Fisico]]-Table1[[#This Row],[Sistema]],"")</f>
        <v/>
      </c>
      <c r="L165" s="5" t="str">
        <f>_xlfn.IFS(Table1[[#This Row],[Diferencia]]&gt;0,"Sobrante",Table1[[#This Row],[Diferencia]]&lt;0,"Faltante",Table1[[#This Row],[Diferencia]]=0,"Ok")</f>
        <v>Sobrante</v>
      </c>
      <c r="M165" s="25"/>
      <c r="N165" s="13" t="str">
        <f>IFERROR(+Table1[[#This Row],[Diferencia]]*Table1[[#This Row],[Costo Unitario]],"")</f>
        <v/>
      </c>
    </row>
    <row r="166" spans="1:14" ht="15" x14ac:dyDescent="0.25">
      <c r="A166" s="5" t="str">
        <f>IFERROR(LEFT(Table1[[#This Row],[Código]],1),"")</f>
        <v/>
      </c>
      <c r="B166" s="5" t="str">
        <f>IFERROR(RIGHT(Table1[[#This Row],[Código]],2),"")</f>
        <v/>
      </c>
      <c r="C166" s="5" t="str">
        <f>IFERROR(VLOOKUP(A166,Mapa!A:B,2,0),"")</f>
        <v/>
      </c>
      <c r="D16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66"/>
      <c r="F166" s="22" t="str">
        <f>IFERROR(VLOOKUP(Table1[[#This Row],[Código]],'Inventario Fisico'!A:D,4,FALSE),"")</f>
        <v/>
      </c>
      <c r="G166" s="28" t="str">
        <f>IFERROR(VLOOKUP(Table1[[#This Row],[Código]],'Inventario Fisico'!A:L,12,FALSE),"")</f>
        <v/>
      </c>
      <c r="H166" s="23" t="str">
        <f>IFERROR(VLOOKUP(Table1[[#This Row],[Código]],'Inventario Fisico'!A:O,15,FALSE),"")</f>
        <v/>
      </c>
      <c r="I166" s="24" t="str">
        <f>IFERROR(+Table1[[#This Row],[Sistema]]*Table1[[#This Row],[Costo Unitario]],"")</f>
        <v/>
      </c>
      <c r="J166" s="30">
        <f>IFERROR(IFERROR(VLOOKUP(E166,'Conteo Fisico'!A:B,2,FALSE),0),"")</f>
        <v>0</v>
      </c>
      <c r="K166" s="101" t="str">
        <f>IFERROR(+Table1[[#This Row],[Fisico]]-Table1[[#This Row],[Sistema]],"")</f>
        <v/>
      </c>
      <c r="L166" s="5" t="str">
        <f>_xlfn.IFS(Table1[[#This Row],[Diferencia]]&gt;0,"Sobrante",Table1[[#This Row],[Diferencia]]&lt;0,"Faltante",Table1[[#This Row],[Diferencia]]=0,"Ok")</f>
        <v>Sobrante</v>
      </c>
      <c r="M166" s="25"/>
      <c r="N166" s="13" t="str">
        <f>IFERROR(+Table1[[#This Row],[Diferencia]]*Table1[[#This Row],[Costo Unitario]],"")</f>
        <v/>
      </c>
    </row>
    <row r="167" spans="1:14" ht="15" x14ac:dyDescent="0.25">
      <c r="A167" s="5" t="str">
        <f>IFERROR(LEFT(Table1[[#This Row],[Código]],1),"")</f>
        <v/>
      </c>
      <c r="B167" s="5" t="str">
        <f>IFERROR(RIGHT(Table1[[#This Row],[Código]],2),"")</f>
        <v/>
      </c>
      <c r="C167" s="5" t="str">
        <f>IFERROR(VLOOKUP(A167,Mapa!A:B,2,0),"")</f>
        <v/>
      </c>
      <c r="D16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67"/>
      <c r="F167" s="22" t="str">
        <f>IFERROR(VLOOKUP(Table1[[#This Row],[Código]],'Inventario Fisico'!A:D,4,FALSE),"")</f>
        <v/>
      </c>
      <c r="G167" s="28" t="str">
        <f>IFERROR(VLOOKUP(Table1[[#This Row],[Código]],'Inventario Fisico'!A:L,12,FALSE),"")</f>
        <v/>
      </c>
      <c r="H167" s="23" t="str">
        <f>IFERROR(VLOOKUP(Table1[[#This Row],[Código]],'Inventario Fisico'!A:O,15,FALSE),"")</f>
        <v/>
      </c>
      <c r="I167" s="24" t="str">
        <f>IFERROR(+Table1[[#This Row],[Sistema]]*Table1[[#This Row],[Costo Unitario]],"")</f>
        <v/>
      </c>
      <c r="J167" s="30">
        <f>IFERROR(IFERROR(VLOOKUP(E167,'Conteo Fisico'!A:B,2,FALSE),0),"")</f>
        <v>0</v>
      </c>
      <c r="K167" s="101" t="str">
        <f>IFERROR(+Table1[[#This Row],[Fisico]]-Table1[[#This Row],[Sistema]],"")</f>
        <v/>
      </c>
      <c r="L167" s="5" t="str">
        <f>_xlfn.IFS(Table1[[#This Row],[Diferencia]]&gt;0,"Sobrante",Table1[[#This Row],[Diferencia]]&lt;0,"Faltante",Table1[[#This Row],[Diferencia]]=0,"Ok")</f>
        <v>Sobrante</v>
      </c>
      <c r="M167" s="25"/>
      <c r="N167" s="13" t="str">
        <f>IFERROR(+Table1[[#This Row],[Diferencia]]*Table1[[#This Row],[Costo Unitario]],"")</f>
        <v/>
      </c>
    </row>
    <row r="168" spans="1:14" ht="15" x14ac:dyDescent="0.25">
      <c r="A168" s="5" t="str">
        <f>IFERROR(LEFT(Table1[[#This Row],[Código]],1),"")</f>
        <v/>
      </c>
      <c r="B168" s="5" t="str">
        <f>IFERROR(RIGHT(Table1[[#This Row],[Código]],2),"")</f>
        <v/>
      </c>
      <c r="C168" s="5" t="str">
        <f>IFERROR(VLOOKUP(A168,Mapa!A:B,2,0),"")</f>
        <v/>
      </c>
      <c r="D16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68"/>
      <c r="F168" s="22" t="str">
        <f>IFERROR(VLOOKUP(Table1[[#This Row],[Código]],'Inventario Fisico'!A:D,4,FALSE),"")</f>
        <v/>
      </c>
      <c r="G168" s="29" t="str">
        <f>IFERROR(VLOOKUP(Table1[[#This Row],[Código]],'Inventario Fisico'!A:L,12,FALSE),"")</f>
        <v/>
      </c>
      <c r="H168" s="23" t="str">
        <f>IFERROR(VLOOKUP(Table1[[#This Row],[Código]],'Inventario Fisico'!A:O,15,FALSE),"")</f>
        <v/>
      </c>
      <c r="I168" s="24" t="str">
        <f>IFERROR(+Table1[[#This Row],[Sistema]]*Table1[[#This Row],[Costo Unitario]],"")</f>
        <v/>
      </c>
      <c r="J168" s="30">
        <f>IFERROR(IFERROR(VLOOKUP(E168,'Conteo Fisico'!A:B,2,FALSE),0),"")</f>
        <v>0</v>
      </c>
      <c r="K168" s="101" t="str">
        <f>IFERROR(+Table1[[#This Row],[Fisico]]-Table1[[#This Row],[Sistema]],"")</f>
        <v/>
      </c>
      <c r="L168" s="5" t="str">
        <f>_xlfn.IFS(Table1[[#This Row],[Diferencia]]&gt;0,"Sobrante",Table1[[#This Row],[Diferencia]]&lt;0,"Faltante",Table1[[#This Row],[Diferencia]]=0,"Ok")</f>
        <v>Sobrante</v>
      </c>
      <c r="M168" s="25"/>
      <c r="N168" s="13" t="str">
        <f>IFERROR(+Table1[[#This Row],[Diferencia]]*Table1[[#This Row],[Costo Unitario]],"")</f>
        <v/>
      </c>
    </row>
    <row r="169" spans="1:14" ht="15" x14ac:dyDescent="0.25">
      <c r="A169" s="5" t="str">
        <f>IFERROR(LEFT(Table1[[#This Row],[Código]],1),"")</f>
        <v/>
      </c>
      <c r="B169" s="5" t="str">
        <f>IFERROR(RIGHT(Table1[[#This Row],[Código]],2),"")</f>
        <v/>
      </c>
      <c r="C169" s="5" t="str">
        <f>IFERROR(VLOOKUP(A169,Mapa!A:B,2,0),"")</f>
        <v/>
      </c>
      <c r="D16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69"/>
      <c r="F169" s="22" t="str">
        <f>IFERROR(VLOOKUP(Table1[[#This Row],[Código]],'Inventario Fisico'!A:D,4,FALSE),"")</f>
        <v/>
      </c>
      <c r="G169" s="29" t="str">
        <f>IFERROR(VLOOKUP(Table1[[#This Row],[Código]],'Inventario Fisico'!A:L,12,FALSE),"")</f>
        <v/>
      </c>
      <c r="H169" s="23" t="str">
        <f>IFERROR(VLOOKUP(Table1[[#This Row],[Código]],'Inventario Fisico'!A:O,15,FALSE),"")</f>
        <v/>
      </c>
      <c r="I169" s="24" t="str">
        <f>IFERROR(+Table1[[#This Row],[Sistema]]*Table1[[#This Row],[Costo Unitario]],"")</f>
        <v/>
      </c>
      <c r="J169" s="30">
        <f>IFERROR(IFERROR(VLOOKUP(E169,'Conteo Fisico'!A:B,2,FALSE),0),"")</f>
        <v>0</v>
      </c>
      <c r="K169" s="101" t="str">
        <f>IFERROR(+Table1[[#This Row],[Fisico]]-Table1[[#This Row],[Sistema]],"")</f>
        <v/>
      </c>
      <c r="L169" s="5" t="str">
        <f>_xlfn.IFS(Table1[[#This Row],[Diferencia]]&gt;0,"Sobrante",Table1[[#This Row],[Diferencia]]&lt;0,"Faltante",Table1[[#This Row],[Diferencia]]=0,"Ok")</f>
        <v>Sobrante</v>
      </c>
      <c r="M169" s="25"/>
      <c r="N169" s="13" t="str">
        <f>IFERROR(+Table1[[#This Row],[Diferencia]]*Table1[[#This Row],[Costo Unitario]],"")</f>
        <v/>
      </c>
    </row>
    <row r="170" spans="1:14" ht="15" x14ac:dyDescent="0.25">
      <c r="A170" s="5" t="str">
        <f>IFERROR(LEFT(Table1[[#This Row],[Código]],1),"")</f>
        <v/>
      </c>
      <c r="B170" s="5" t="str">
        <f>IFERROR(RIGHT(Table1[[#This Row],[Código]],2),"")</f>
        <v/>
      </c>
      <c r="C170" s="5" t="str">
        <f>IFERROR(VLOOKUP(A170,Mapa!A:B,2,0),"")</f>
        <v/>
      </c>
      <c r="D17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70"/>
      <c r="F170" s="22" t="str">
        <f>IFERROR(VLOOKUP(Table1[[#This Row],[Código]],'Inventario Fisico'!A:D,4,FALSE),"")</f>
        <v/>
      </c>
      <c r="G170" s="29" t="str">
        <f>IFERROR(VLOOKUP(Table1[[#This Row],[Código]],'Inventario Fisico'!A:L,12,FALSE),"")</f>
        <v/>
      </c>
      <c r="H170" s="23" t="str">
        <f>IFERROR(VLOOKUP(Table1[[#This Row],[Código]],'Inventario Fisico'!A:O,15,FALSE),"")</f>
        <v/>
      </c>
      <c r="I170" s="24" t="str">
        <f>IFERROR(+Table1[[#This Row],[Sistema]]*Table1[[#This Row],[Costo Unitario]],"")</f>
        <v/>
      </c>
      <c r="J170" s="30">
        <f>IFERROR(IFERROR(VLOOKUP(E170,'Conteo Fisico'!A:B,2,FALSE),0),"")</f>
        <v>0</v>
      </c>
      <c r="K170" s="101" t="str">
        <f>IFERROR(+Table1[[#This Row],[Fisico]]-Table1[[#This Row],[Sistema]],"")</f>
        <v/>
      </c>
      <c r="L170" s="5" t="str">
        <f>_xlfn.IFS(Table1[[#This Row],[Diferencia]]&gt;0,"Sobrante",Table1[[#This Row],[Diferencia]]&lt;0,"Faltante",Table1[[#This Row],[Diferencia]]=0,"Ok")</f>
        <v>Sobrante</v>
      </c>
      <c r="M170" s="25"/>
      <c r="N170" s="13" t="str">
        <f>IFERROR(+Table1[[#This Row],[Diferencia]]*Table1[[#This Row],[Costo Unitario]],"")</f>
        <v/>
      </c>
    </row>
    <row r="171" spans="1:14" ht="15" x14ac:dyDescent="0.25">
      <c r="A171" s="5" t="str">
        <f>IFERROR(LEFT(Table1[[#This Row],[Código]],1),"")</f>
        <v/>
      </c>
      <c r="B171" s="5" t="str">
        <f>IFERROR(RIGHT(Table1[[#This Row],[Código]],2),"")</f>
        <v/>
      </c>
      <c r="C171" s="5" t="str">
        <f>IFERROR(VLOOKUP(A171,Mapa!A:B,2,0),"")</f>
        <v/>
      </c>
      <c r="D17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71"/>
      <c r="F171" s="22" t="str">
        <f>IFERROR(VLOOKUP(Table1[[#This Row],[Código]],'Inventario Fisico'!A:D,4,FALSE),"")</f>
        <v/>
      </c>
      <c r="G171" s="28" t="str">
        <f>IFERROR(VLOOKUP(Table1[[#This Row],[Código]],'Inventario Fisico'!A:L,12,FALSE),"")</f>
        <v/>
      </c>
      <c r="H171" s="23" t="str">
        <f>IFERROR(VLOOKUP(Table1[[#This Row],[Código]],'Inventario Fisico'!A:O,15,FALSE),"")</f>
        <v/>
      </c>
      <c r="I171" s="24" t="str">
        <f>IFERROR(+Table1[[#This Row],[Sistema]]*Table1[[#This Row],[Costo Unitario]],"")</f>
        <v/>
      </c>
      <c r="J171" s="30">
        <f>IFERROR(IFERROR(VLOOKUP(E171,'Conteo Fisico'!A:B,2,FALSE),0),"")</f>
        <v>0</v>
      </c>
      <c r="K171" s="101" t="str">
        <f>IFERROR(+Table1[[#This Row],[Fisico]]-Table1[[#This Row],[Sistema]],"")</f>
        <v/>
      </c>
      <c r="L171" s="5" t="str">
        <f>_xlfn.IFS(Table1[[#This Row],[Diferencia]]&gt;0,"Sobrante",Table1[[#This Row],[Diferencia]]&lt;0,"Faltante",Table1[[#This Row],[Diferencia]]=0,"Ok")</f>
        <v>Sobrante</v>
      </c>
      <c r="M171" s="25"/>
      <c r="N171" s="13" t="str">
        <f>IFERROR(+Table1[[#This Row],[Diferencia]]*Table1[[#This Row],[Costo Unitario]],"")</f>
        <v/>
      </c>
    </row>
    <row r="172" spans="1:14" ht="15" x14ac:dyDescent="0.25">
      <c r="A172" s="5" t="str">
        <f>IFERROR(LEFT(Table1[[#This Row],[Código]],1),"")</f>
        <v/>
      </c>
      <c r="B172" s="5" t="str">
        <f>IFERROR(RIGHT(Table1[[#This Row],[Código]],2),"")</f>
        <v/>
      </c>
      <c r="C172" s="5" t="str">
        <f>IFERROR(VLOOKUP(A172,Mapa!A:B,2,0),"")</f>
        <v/>
      </c>
      <c r="D17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72"/>
      <c r="F172" s="22" t="str">
        <f>IFERROR(VLOOKUP(Table1[[#This Row],[Código]],'Inventario Fisico'!A:D,4,FALSE),"")</f>
        <v/>
      </c>
      <c r="G172" s="28" t="str">
        <f>IFERROR(VLOOKUP(Table1[[#This Row],[Código]],'Inventario Fisico'!A:L,12,FALSE),"")</f>
        <v/>
      </c>
      <c r="H172" s="23" t="str">
        <f>IFERROR(VLOOKUP(Table1[[#This Row],[Código]],'Inventario Fisico'!A:O,15,FALSE),"")</f>
        <v/>
      </c>
      <c r="I172" s="24" t="str">
        <f>IFERROR(+Table1[[#This Row],[Sistema]]*Table1[[#This Row],[Costo Unitario]],"")</f>
        <v/>
      </c>
      <c r="J172" s="30">
        <f>IFERROR(IFERROR(VLOOKUP(E172,'Conteo Fisico'!A:B,2,FALSE),0),"")</f>
        <v>0</v>
      </c>
      <c r="K172" s="101" t="str">
        <f>IFERROR(+Table1[[#This Row],[Fisico]]-Table1[[#This Row],[Sistema]],"")</f>
        <v/>
      </c>
      <c r="L172" s="5" t="str">
        <f>_xlfn.IFS(Table1[[#This Row],[Diferencia]]&gt;0,"Sobrante",Table1[[#This Row],[Diferencia]]&lt;0,"Faltante",Table1[[#This Row],[Diferencia]]=0,"Ok")</f>
        <v>Sobrante</v>
      </c>
      <c r="M172" s="25"/>
      <c r="N172" s="13" t="str">
        <f>IFERROR(+Table1[[#This Row],[Diferencia]]*Table1[[#This Row],[Costo Unitario]],"")</f>
        <v/>
      </c>
    </row>
    <row r="173" spans="1:14" ht="15" x14ac:dyDescent="0.25">
      <c r="A173" s="5" t="str">
        <f>IFERROR(LEFT(Table1[[#This Row],[Código]],1),"")</f>
        <v/>
      </c>
      <c r="B173" s="5" t="str">
        <f>IFERROR(RIGHT(Table1[[#This Row],[Código]],2),"")</f>
        <v/>
      </c>
      <c r="C173" s="5" t="str">
        <f>IFERROR(VLOOKUP(A173,Mapa!A:B,2,0),"")</f>
        <v/>
      </c>
      <c r="D17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73"/>
      <c r="F173" s="22" t="str">
        <f>IFERROR(VLOOKUP(Table1[[#This Row],[Código]],'Inventario Fisico'!A:D,4,FALSE),"")</f>
        <v/>
      </c>
      <c r="G173" s="29" t="str">
        <f>IFERROR(VLOOKUP(Table1[[#This Row],[Código]],'Inventario Fisico'!A:L,12,FALSE),"")</f>
        <v/>
      </c>
      <c r="H173" s="23" t="str">
        <f>IFERROR(VLOOKUP(Table1[[#This Row],[Código]],'Inventario Fisico'!A:O,15,FALSE),"")</f>
        <v/>
      </c>
      <c r="I173" s="24" t="str">
        <f>IFERROR(+Table1[[#This Row],[Sistema]]*Table1[[#This Row],[Costo Unitario]],"")</f>
        <v/>
      </c>
      <c r="J173" s="30">
        <f>IFERROR(IFERROR(VLOOKUP(E173,'Conteo Fisico'!A:B,2,FALSE),0),"")</f>
        <v>0</v>
      </c>
      <c r="K173" s="101" t="str">
        <f>IFERROR(+Table1[[#This Row],[Fisico]]-Table1[[#This Row],[Sistema]],"")</f>
        <v/>
      </c>
      <c r="L173" s="5" t="str">
        <f>_xlfn.IFS(Table1[[#This Row],[Diferencia]]&gt;0,"Sobrante",Table1[[#This Row],[Diferencia]]&lt;0,"Faltante",Table1[[#This Row],[Diferencia]]=0,"Ok")</f>
        <v>Sobrante</v>
      </c>
      <c r="M173" s="25"/>
      <c r="N173" s="13" t="str">
        <f>IFERROR(+Table1[[#This Row],[Diferencia]]*Table1[[#This Row],[Costo Unitario]],"")</f>
        <v/>
      </c>
    </row>
    <row r="174" spans="1:14" ht="15" x14ac:dyDescent="0.25">
      <c r="A174" s="5" t="str">
        <f>IFERROR(LEFT(Table1[[#This Row],[Código]],1),"")</f>
        <v/>
      </c>
      <c r="B174" s="5" t="str">
        <f>IFERROR(RIGHT(Table1[[#This Row],[Código]],2),"")</f>
        <v/>
      </c>
      <c r="C174" s="5" t="str">
        <f>IFERROR(VLOOKUP(A174,Mapa!A:B,2,0),"")</f>
        <v/>
      </c>
      <c r="D17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74"/>
      <c r="F174" s="22" t="str">
        <f>IFERROR(VLOOKUP(Table1[[#This Row],[Código]],'Inventario Fisico'!A:D,4,FALSE),"")</f>
        <v/>
      </c>
      <c r="G174" s="29" t="str">
        <f>IFERROR(VLOOKUP(Table1[[#This Row],[Código]],'Inventario Fisico'!A:L,12,FALSE),"")</f>
        <v/>
      </c>
      <c r="H174" s="23" t="str">
        <f>IFERROR(VLOOKUP(Table1[[#This Row],[Código]],'Inventario Fisico'!A:O,15,FALSE),"")</f>
        <v/>
      </c>
      <c r="I174" s="24" t="str">
        <f>IFERROR(+Table1[[#This Row],[Sistema]]*Table1[[#This Row],[Costo Unitario]],"")</f>
        <v/>
      </c>
      <c r="J174" s="30">
        <f>IFERROR(IFERROR(VLOOKUP(E174,'Conteo Fisico'!A:B,2,FALSE),0),"")</f>
        <v>0</v>
      </c>
      <c r="K174" s="101" t="str">
        <f>IFERROR(+Table1[[#This Row],[Fisico]]-Table1[[#This Row],[Sistema]],"")</f>
        <v/>
      </c>
      <c r="L174" s="5" t="str">
        <f>_xlfn.IFS(Table1[[#This Row],[Diferencia]]&gt;0,"Sobrante",Table1[[#This Row],[Diferencia]]&lt;0,"Faltante",Table1[[#This Row],[Diferencia]]=0,"Ok")</f>
        <v>Sobrante</v>
      </c>
      <c r="M174" s="25"/>
      <c r="N174" s="13" t="str">
        <f>IFERROR(+Table1[[#This Row],[Diferencia]]*Table1[[#This Row],[Costo Unitario]],"")</f>
        <v/>
      </c>
    </row>
    <row r="175" spans="1:14" ht="15" x14ac:dyDescent="0.25">
      <c r="A175" s="5" t="str">
        <f>IFERROR(LEFT(Table1[[#This Row],[Código]],1),"")</f>
        <v/>
      </c>
      <c r="B175" s="5" t="str">
        <f>IFERROR(RIGHT(Table1[[#This Row],[Código]],2),"")</f>
        <v/>
      </c>
      <c r="C175" s="5" t="str">
        <f>IFERROR(VLOOKUP(A175,Mapa!A:B,2,0),"")</f>
        <v/>
      </c>
      <c r="D17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75"/>
      <c r="F175" s="22" t="str">
        <f>IFERROR(VLOOKUP(Table1[[#This Row],[Código]],'Inventario Fisico'!A:D,4,FALSE),"")</f>
        <v/>
      </c>
      <c r="G175" s="29" t="str">
        <f>IFERROR(VLOOKUP(Table1[[#This Row],[Código]],'Inventario Fisico'!A:L,12,FALSE),"")</f>
        <v/>
      </c>
      <c r="H175" s="23" t="str">
        <f>IFERROR(VLOOKUP(Table1[[#This Row],[Código]],'Inventario Fisico'!A:O,15,FALSE),"")</f>
        <v/>
      </c>
      <c r="I175" s="24" t="str">
        <f>IFERROR(+Table1[[#This Row],[Sistema]]*Table1[[#This Row],[Costo Unitario]],"")</f>
        <v/>
      </c>
      <c r="J175" s="30">
        <f>IFERROR(IFERROR(VLOOKUP(E175,'Conteo Fisico'!A:B,2,FALSE),0),"")</f>
        <v>0</v>
      </c>
      <c r="K175" s="101" t="str">
        <f>IFERROR(+Table1[[#This Row],[Fisico]]-Table1[[#This Row],[Sistema]],"")</f>
        <v/>
      </c>
      <c r="L175" s="5" t="str">
        <f>_xlfn.IFS(Table1[[#This Row],[Diferencia]]&gt;0,"Sobrante",Table1[[#This Row],[Diferencia]]&lt;0,"Faltante",Table1[[#This Row],[Diferencia]]=0,"Ok")</f>
        <v>Sobrante</v>
      </c>
      <c r="M175" s="25"/>
      <c r="N175" s="13" t="str">
        <f>IFERROR(+Table1[[#This Row],[Diferencia]]*Table1[[#This Row],[Costo Unitario]],"")</f>
        <v/>
      </c>
    </row>
    <row r="176" spans="1:14" ht="15" x14ac:dyDescent="0.25">
      <c r="A176" s="5" t="str">
        <f>IFERROR(LEFT(Table1[[#This Row],[Código]],1),"")</f>
        <v/>
      </c>
      <c r="B176" s="5" t="str">
        <f>IFERROR(RIGHT(Table1[[#This Row],[Código]],2),"")</f>
        <v/>
      </c>
      <c r="C176" s="5" t="str">
        <f>IFERROR(VLOOKUP(A176,Mapa!A:B,2,0),"")</f>
        <v/>
      </c>
      <c r="D17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76"/>
      <c r="F176" s="22" t="str">
        <f>IFERROR(VLOOKUP(Table1[[#This Row],[Código]],'Inventario Fisico'!A:D,4,FALSE),"")</f>
        <v/>
      </c>
      <c r="G176" s="29" t="str">
        <f>IFERROR(VLOOKUP(Table1[[#This Row],[Código]],'Inventario Fisico'!A:L,12,FALSE),"")</f>
        <v/>
      </c>
      <c r="H176" s="23" t="str">
        <f>IFERROR(VLOOKUP(Table1[[#This Row],[Código]],'Inventario Fisico'!A:O,15,FALSE),"")</f>
        <v/>
      </c>
      <c r="I176" s="24" t="str">
        <f>IFERROR(+Table1[[#This Row],[Sistema]]*Table1[[#This Row],[Costo Unitario]],"")</f>
        <v/>
      </c>
      <c r="J176" s="30">
        <f>IFERROR(IFERROR(VLOOKUP(E176,'Conteo Fisico'!A:B,2,FALSE),0),"")</f>
        <v>0</v>
      </c>
      <c r="K176" s="101" t="str">
        <f>IFERROR(+Table1[[#This Row],[Fisico]]-Table1[[#This Row],[Sistema]],"")</f>
        <v/>
      </c>
      <c r="L176" s="5" t="str">
        <f>_xlfn.IFS(Table1[[#This Row],[Diferencia]]&gt;0,"Sobrante",Table1[[#This Row],[Diferencia]]&lt;0,"Faltante",Table1[[#This Row],[Diferencia]]=0,"Ok")</f>
        <v>Sobrante</v>
      </c>
      <c r="M176" s="25"/>
      <c r="N176" s="13" t="str">
        <f>IFERROR(+Table1[[#This Row],[Diferencia]]*Table1[[#This Row],[Costo Unitario]],"")</f>
        <v/>
      </c>
    </row>
    <row r="177" spans="1:14" ht="15" x14ac:dyDescent="0.25">
      <c r="A177" s="5" t="str">
        <f>IFERROR(LEFT(Table1[[#This Row],[Código]],1),"")</f>
        <v/>
      </c>
      <c r="B177" s="5" t="str">
        <f>IFERROR(RIGHT(Table1[[#This Row],[Código]],2),"")</f>
        <v/>
      </c>
      <c r="C177" s="5" t="str">
        <f>IFERROR(VLOOKUP(A177,Mapa!A:B,2,0),"")</f>
        <v/>
      </c>
      <c r="D17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77"/>
      <c r="F177" s="22" t="str">
        <f>IFERROR(VLOOKUP(Table1[[#This Row],[Código]],'Inventario Fisico'!A:D,4,FALSE),"")</f>
        <v/>
      </c>
      <c r="G177" s="28" t="str">
        <f>IFERROR(VLOOKUP(Table1[[#This Row],[Código]],'Inventario Fisico'!A:L,12,FALSE),"")</f>
        <v/>
      </c>
      <c r="H177" s="23" t="str">
        <f>IFERROR(VLOOKUP(Table1[[#This Row],[Código]],'Inventario Fisico'!A:O,15,FALSE),"")</f>
        <v/>
      </c>
      <c r="I177" s="24" t="str">
        <f>IFERROR(+Table1[[#This Row],[Sistema]]*Table1[[#This Row],[Costo Unitario]],"")</f>
        <v/>
      </c>
      <c r="J177" s="30">
        <f>IFERROR(IFERROR(VLOOKUP(E177,'Conteo Fisico'!A:B,2,FALSE),0),"")</f>
        <v>0</v>
      </c>
      <c r="K177" s="101" t="str">
        <f>IFERROR(+Table1[[#This Row],[Fisico]]-Table1[[#This Row],[Sistema]],"")</f>
        <v/>
      </c>
      <c r="L177" s="5" t="str">
        <f>_xlfn.IFS(Table1[[#This Row],[Diferencia]]&gt;0,"Sobrante",Table1[[#This Row],[Diferencia]]&lt;0,"Faltante",Table1[[#This Row],[Diferencia]]=0,"Ok")</f>
        <v>Sobrante</v>
      </c>
      <c r="M177" s="25"/>
      <c r="N177" s="13" t="str">
        <f>IFERROR(+Table1[[#This Row],[Diferencia]]*Table1[[#This Row],[Costo Unitario]],"")</f>
        <v/>
      </c>
    </row>
    <row r="178" spans="1:14" ht="15" x14ac:dyDescent="0.25">
      <c r="A178" s="5" t="str">
        <f>IFERROR(LEFT(Table1[[#This Row],[Código]],1),"")</f>
        <v/>
      </c>
      <c r="B178" s="5" t="str">
        <f>IFERROR(RIGHT(Table1[[#This Row],[Código]],2),"")</f>
        <v/>
      </c>
      <c r="C178" s="5" t="str">
        <f>IFERROR(VLOOKUP(A178,Mapa!A:B,2,0),"")</f>
        <v/>
      </c>
      <c r="D17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78"/>
      <c r="F178" s="22" t="str">
        <f>IFERROR(VLOOKUP(Table1[[#This Row],[Código]],'Inventario Fisico'!A:D,4,FALSE),"")</f>
        <v/>
      </c>
      <c r="G178" s="28" t="str">
        <f>IFERROR(VLOOKUP(Table1[[#This Row],[Código]],'Inventario Fisico'!A:L,12,FALSE),"")</f>
        <v/>
      </c>
      <c r="H178" s="23" t="str">
        <f>IFERROR(VLOOKUP(Table1[[#This Row],[Código]],'Inventario Fisico'!A:O,15,FALSE),"")</f>
        <v/>
      </c>
      <c r="I178" s="24" t="str">
        <f>IFERROR(+Table1[[#This Row],[Sistema]]*Table1[[#This Row],[Costo Unitario]],"")</f>
        <v/>
      </c>
      <c r="J178" s="30">
        <f>IFERROR(IFERROR(VLOOKUP(E178,'Conteo Fisico'!A:B,2,FALSE),0),"")</f>
        <v>0</v>
      </c>
      <c r="K178" s="101" t="str">
        <f>IFERROR(+Table1[[#This Row],[Fisico]]-Table1[[#This Row],[Sistema]],"")</f>
        <v/>
      </c>
      <c r="L178" s="5" t="str">
        <f>_xlfn.IFS(Table1[[#This Row],[Diferencia]]&gt;0,"Sobrante",Table1[[#This Row],[Diferencia]]&lt;0,"Faltante",Table1[[#This Row],[Diferencia]]=0,"Ok")</f>
        <v>Sobrante</v>
      </c>
      <c r="M178" s="25"/>
      <c r="N178" s="13" t="str">
        <f>IFERROR(+Table1[[#This Row],[Diferencia]]*Table1[[#This Row],[Costo Unitario]],"")</f>
        <v/>
      </c>
    </row>
    <row r="179" spans="1:14" ht="15" x14ac:dyDescent="0.25">
      <c r="A179" s="5" t="str">
        <f>IFERROR(LEFT(Table1[[#This Row],[Código]],1),"")</f>
        <v/>
      </c>
      <c r="B179" s="5" t="str">
        <f>IFERROR(RIGHT(Table1[[#This Row],[Código]],2),"")</f>
        <v/>
      </c>
      <c r="C179" s="5" t="str">
        <f>IFERROR(VLOOKUP(A179,Mapa!A:B,2,0),"")</f>
        <v/>
      </c>
      <c r="D17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79"/>
      <c r="F179" s="22" t="str">
        <f>IFERROR(VLOOKUP(Table1[[#This Row],[Código]],'Inventario Fisico'!A:D,4,FALSE),"")</f>
        <v/>
      </c>
      <c r="G179" s="28" t="str">
        <f>IFERROR(VLOOKUP(Table1[[#This Row],[Código]],'Inventario Fisico'!A:L,12,FALSE),"")</f>
        <v/>
      </c>
      <c r="H179" s="23" t="str">
        <f>IFERROR(VLOOKUP(Table1[[#This Row],[Código]],'Inventario Fisico'!A:O,15,FALSE),"")</f>
        <v/>
      </c>
      <c r="I179" s="24" t="str">
        <f>IFERROR(+Table1[[#This Row],[Sistema]]*Table1[[#This Row],[Costo Unitario]],"")</f>
        <v/>
      </c>
      <c r="J179" s="30">
        <f>IFERROR(IFERROR(VLOOKUP(E179,'Conteo Fisico'!A:B,2,FALSE),0),"")</f>
        <v>0</v>
      </c>
      <c r="K179" s="101" t="str">
        <f>IFERROR(+Table1[[#This Row],[Fisico]]-Table1[[#This Row],[Sistema]],"")</f>
        <v/>
      </c>
      <c r="L179" s="5" t="str">
        <f>_xlfn.IFS(Table1[[#This Row],[Diferencia]]&gt;0,"Sobrante",Table1[[#This Row],[Diferencia]]&lt;0,"Faltante",Table1[[#This Row],[Diferencia]]=0,"Ok")</f>
        <v>Sobrante</v>
      </c>
      <c r="M179" s="25"/>
      <c r="N179" s="13" t="str">
        <f>IFERROR(+Table1[[#This Row],[Diferencia]]*Table1[[#This Row],[Costo Unitario]],"")</f>
        <v/>
      </c>
    </row>
    <row r="180" spans="1:14" ht="15" x14ac:dyDescent="0.25">
      <c r="A180" s="5" t="str">
        <f>IFERROR(LEFT(Table1[[#This Row],[Código]],1),"")</f>
        <v/>
      </c>
      <c r="B180" s="5" t="str">
        <f>IFERROR(RIGHT(Table1[[#This Row],[Código]],2),"")</f>
        <v/>
      </c>
      <c r="C180" s="5" t="str">
        <f>IFERROR(VLOOKUP(A180,Mapa!A:B,2,0),"")</f>
        <v/>
      </c>
      <c r="D18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80"/>
      <c r="F180" s="22" t="str">
        <f>IFERROR(VLOOKUP(Table1[[#This Row],[Código]],'Inventario Fisico'!A:D,4,FALSE),"")</f>
        <v/>
      </c>
      <c r="G180" s="28" t="str">
        <f>IFERROR(VLOOKUP(Table1[[#This Row],[Código]],'Inventario Fisico'!A:L,12,FALSE),"")</f>
        <v/>
      </c>
      <c r="H180" s="23" t="str">
        <f>IFERROR(VLOOKUP(Table1[[#This Row],[Código]],'Inventario Fisico'!A:O,15,FALSE),"")</f>
        <v/>
      </c>
      <c r="I180" s="24" t="str">
        <f>IFERROR(+Table1[[#This Row],[Sistema]]*Table1[[#This Row],[Costo Unitario]],"")</f>
        <v/>
      </c>
      <c r="J180" s="30">
        <f>IFERROR(IFERROR(VLOOKUP(E180,'Conteo Fisico'!A:B,2,FALSE),0),"")</f>
        <v>0</v>
      </c>
      <c r="K180" s="101" t="str">
        <f>IFERROR(+Table1[[#This Row],[Fisico]]-Table1[[#This Row],[Sistema]],"")</f>
        <v/>
      </c>
      <c r="L180" s="5" t="str">
        <f>_xlfn.IFS(Table1[[#This Row],[Diferencia]]&gt;0,"Sobrante",Table1[[#This Row],[Diferencia]]&lt;0,"Faltante",Table1[[#This Row],[Diferencia]]=0,"Ok")</f>
        <v>Sobrante</v>
      </c>
      <c r="M180" s="25"/>
      <c r="N180" s="13" t="str">
        <f>IFERROR(+Table1[[#This Row],[Diferencia]]*Table1[[#This Row],[Costo Unitario]],"")</f>
        <v/>
      </c>
    </row>
    <row r="181" spans="1:14" ht="15" x14ac:dyDescent="0.25">
      <c r="A181" s="5" t="str">
        <f>IFERROR(LEFT(Table1[[#This Row],[Código]],1),"")</f>
        <v/>
      </c>
      <c r="B181" s="5" t="str">
        <f>IFERROR(RIGHT(Table1[[#This Row],[Código]],2),"")</f>
        <v/>
      </c>
      <c r="C181" s="5" t="str">
        <f>IFERROR(VLOOKUP(A181,Mapa!A:B,2,0),"")</f>
        <v/>
      </c>
      <c r="D18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81"/>
      <c r="F181" s="22" t="str">
        <f>IFERROR(VLOOKUP(Table1[[#This Row],[Código]],'Inventario Fisico'!A:D,4,FALSE),"")</f>
        <v/>
      </c>
      <c r="G181" s="28" t="str">
        <f>IFERROR(VLOOKUP(Table1[[#This Row],[Código]],'Inventario Fisico'!A:L,12,FALSE),"")</f>
        <v/>
      </c>
      <c r="H181" s="23" t="str">
        <f>IFERROR(VLOOKUP(Table1[[#This Row],[Código]],'Inventario Fisico'!A:O,15,FALSE),"")</f>
        <v/>
      </c>
      <c r="I181" s="24" t="str">
        <f>IFERROR(+Table1[[#This Row],[Sistema]]*Table1[[#This Row],[Costo Unitario]],"")</f>
        <v/>
      </c>
      <c r="J181" s="30">
        <f>IFERROR(IFERROR(VLOOKUP(E181,'Conteo Fisico'!A:B,2,FALSE),0),"")</f>
        <v>0</v>
      </c>
      <c r="K181" s="101" t="str">
        <f>IFERROR(+Table1[[#This Row],[Fisico]]-Table1[[#This Row],[Sistema]],"")</f>
        <v/>
      </c>
      <c r="L181" s="5" t="str">
        <f>_xlfn.IFS(Table1[[#This Row],[Diferencia]]&gt;0,"Sobrante",Table1[[#This Row],[Diferencia]]&lt;0,"Faltante",Table1[[#This Row],[Diferencia]]=0,"Ok")</f>
        <v>Sobrante</v>
      </c>
      <c r="M181" s="25"/>
      <c r="N181" s="13" t="str">
        <f>IFERROR(+Table1[[#This Row],[Diferencia]]*Table1[[#This Row],[Costo Unitario]],"")</f>
        <v/>
      </c>
    </row>
    <row r="182" spans="1:14" ht="15" x14ac:dyDescent="0.25">
      <c r="A182" s="5" t="str">
        <f>IFERROR(LEFT(Table1[[#This Row],[Código]],1),"")</f>
        <v/>
      </c>
      <c r="B182" s="5" t="str">
        <f>IFERROR(RIGHT(Table1[[#This Row],[Código]],2),"")</f>
        <v/>
      </c>
      <c r="C182" s="5" t="str">
        <f>IFERROR(VLOOKUP(A182,Mapa!A:B,2,0),"")</f>
        <v/>
      </c>
      <c r="D18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82"/>
      <c r="F182" s="22" t="str">
        <f>IFERROR(VLOOKUP(Table1[[#This Row],[Código]],'Inventario Fisico'!A:D,4,FALSE),"")</f>
        <v/>
      </c>
      <c r="G182" s="28" t="str">
        <f>IFERROR(VLOOKUP(Table1[[#This Row],[Código]],'Inventario Fisico'!A:L,12,FALSE),"")</f>
        <v/>
      </c>
      <c r="H182" s="23" t="str">
        <f>IFERROR(VLOOKUP(Table1[[#This Row],[Código]],'Inventario Fisico'!A:O,15,FALSE),"")</f>
        <v/>
      </c>
      <c r="I182" s="24" t="str">
        <f>IFERROR(+Table1[[#This Row],[Sistema]]*Table1[[#This Row],[Costo Unitario]],"")</f>
        <v/>
      </c>
      <c r="J182" s="30">
        <f>IFERROR(IFERROR(VLOOKUP(E182,'Conteo Fisico'!A:B,2,FALSE),0),"")</f>
        <v>0</v>
      </c>
      <c r="K182" s="101" t="str">
        <f>IFERROR(+Table1[[#This Row],[Fisico]]-Table1[[#This Row],[Sistema]],"")</f>
        <v/>
      </c>
      <c r="L182" s="5" t="str">
        <f>_xlfn.IFS(Table1[[#This Row],[Diferencia]]&gt;0,"Sobrante",Table1[[#This Row],[Diferencia]]&lt;0,"Faltante",Table1[[#This Row],[Diferencia]]=0,"Ok")</f>
        <v>Sobrante</v>
      </c>
      <c r="M182" s="25"/>
      <c r="N182" s="13" t="str">
        <f>IFERROR(+Table1[[#This Row],[Diferencia]]*Table1[[#This Row],[Costo Unitario]],"")</f>
        <v/>
      </c>
    </row>
    <row r="183" spans="1:14" ht="15" x14ac:dyDescent="0.25">
      <c r="A183" s="5" t="str">
        <f>IFERROR(LEFT(Table1[[#This Row],[Código]],1),"")</f>
        <v/>
      </c>
      <c r="B183" s="5" t="str">
        <f>IFERROR(RIGHT(Table1[[#This Row],[Código]],2),"")</f>
        <v/>
      </c>
      <c r="C183" s="5" t="str">
        <f>IFERROR(VLOOKUP(A183,Mapa!A:B,2,0),"")</f>
        <v/>
      </c>
      <c r="D18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83"/>
      <c r="F183" s="22" t="str">
        <f>IFERROR(VLOOKUP(Table1[[#This Row],[Código]],'Inventario Fisico'!A:D,4,FALSE),"")</f>
        <v/>
      </c>
      <c r="G183" s="28" t="str">
        <f>IFERROR(VLOOKUP(Table1[[#This Row],[Código]],'Inventario Fisico'!A:L,12,FALSE),"")</f>
        <v/>
      </c>
      <c r="H183" s="23" t="str">
        <f>IFERROR(VLOOKUP(Table1[[#This Row],[Código]],'Inventario Fisico'!A:O,15,FALSE),"")</f>
        <v/>
      </c>
      <c r="I183" s="24" t="str">
        <f>IFERROR(+Table1[[#This Row],[Sistema]]*Table1[[#This Row],[Costo Unitario]],"")</f>
        <v/>
      </c>
      <c r="J183" s="30">
        <f>IFERROR(IFERROR(VLOOKUP(E183,'Conteo Fisico'!A:B,2,FALSE),0),"")</f>
        <v>0</v>
      </c>
      <c r="K183" s="101" t="str">
        <f>IFERROR(+Table1[[#This Row],[Fisico]]-Table1[[#This Row],[Sistema]],"")</f>
        <v/>
      </c>
      <c r="L183" s="5" t="str">
        <f>_xlfn.IFS(Table1[[#This Row],[Diferencia]]&gt;0,"Sobrante",Table1[[#This Row],[Diferencia]]&lt;0,"Faltante",Table1[[#This Row],[Diferencia]]=0,"Ok")</f>
        <v>Sobrante</v>
      </c>
      <c r="M183" s="25"/>
      <c r="N183" s="13" t="str">
        <f>IFERROR(+Table1[[#This Row],[Diferencia]]*Table1[[#This Row],[Costo Unitario]],"")</f>
        <v/>
      </c>
    </row>
    <row r="184" spans="1:14" ht="15" x14ac:dyDescent="0.25">
      <c r="A184" s="5" t="str">
        <f>IFERROR(LEFT(Table1[[#This Row],[Código]],1),"")</f>
        <v/>
      </c>
      <c r="B184" s="5" t="str">
        <f>IFERROR(RIGHT(Table1[[#This Row],[Código]],2),"")</f>
        <v/>
      </c>
      <c r="C184" s="5" t="str">
        <f>IFERROR(VLOOKUP(A184,Mapa!A:B,2,0),"")</f>
        <v/>
      </c>
      <c r="D18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84"/>
      <c r="F184" s="22" t="str">
        <f>IFERROR(VLOOKUP(Table1[[#This Row],[Código]],'Inventario Fisico'!A:D,4,FALSE),"")</f>
        <v/>
      </c>
      <c r="G184" s="28" t="str">
        <f>IFERROR(VLOOKUP(Table1[[#This Row],[Código]],'Inventario Fisico'!A:L,12,FALSE),"")</f>
        <v/>
      </c>
      <c r="H184" s="23" t="str">
        <f>IFERROR(VLOOKUP(Table1[[#This Row],[Código]],'Inventario Fisico'!A:O,15,FALSE),"")</f>
        <v/>
      </c>
      <c r="I184" s="24" t="str">
        <f>IFERROR(+Table1[[#This Row],[Sistema]]*Table1[[#This Row],[Costo Unitario]],"")</f>
        <v/>
      </c>
      <c r="J184" s="30">
        <f>IFERROR(IFERROR(VLOOKUP(E184,'Conteo Fisico'!A:B,2,FALSE),0),"")</f>
        <v>0</v>
      </c>
      <c r="K184" s="101" t="str">
        <f>IFERROR(+Table1[[#This Row],[Fisico]]-Table1[[#This Row],[Sistema]],"")</f>
        <v/>
      </c>
      <c r="L184" s="5" t="str">
        <f>_xlfn.IFS(Table1[[#This Row],[Diferencia]]&gt;0,"Sobrante",Table1[[#This Row],[Diferencia]]&lt;0,"Faltante",Table1[[#This Row],[Diferencia]]=0,"Ok")</f>
        <v>Sobrante</v>
      </c>
      <c r="M184" s="25"/>
      <c r="N184" s="13" t="str">
        <f>IFERROR(+Table1[[#This Row],[Diferencia]]*Table1[[#This Row],[Costo Unitario]],"")</f>
        <v/>
      </c>
    </row>
    <row r="185" spans="1:14" ht="15" x14ac:dyDescent="0.25">
      <c r="A185" s="5" t="str">
        <f>IFERROR(LEFT(Table1[[#This Row],[Código]],1),"")</f>
        <v/>
      </c>
      <c r="B185" s="5" t="str">
        <f>IFERROR(RIGHT(Table1[[#This Row],[Código]],2),"")</f>
        <v/>
      </c>
      <c r="C185" s="5" t="str">
        <f>IFERROR(VLOOKUP(A185,Mapa!A:B,2,0),"")</f>
        <v/>
      </c>
      <c r="D18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85"/>
      <c r="F185" s="22" t="str">
        <f>IFERROR(VLOOKUP(Table1[[#This Row],[Código]],'Inventario Fisico'!A:D,4,FALSE),"")</f>
        <v/>
      </c>
      <c r="G185" s="28" t="str">
        <f>IFERROR(VLOOKUP(Table1[[#This Row],[Código]],'Inventario Fisico'!A:L,12,FALSE),"")</f>
        <v/>
      </c>
      <c r="H185" s="23" t="str">
        <f>IFERROR(VLOOKUP(Table1[[#This Row],[Código]],'Inventario Fisico'!A:O,15,FALSE),"")</f>
        <v/>
      </c>
      <c r="I185" s="24" t="str">
        <f>IFERROR(+Table1[[#This Row],[Sistema]]*Table1[[#This Row],[Costo Unitario]],"")</f>
        <v/>
      </c>
      <c r="J185" s="30">
        <f>IFERROR(IFERROR(VLOOKUP(E185,'Conteo Fisico'!A:B,2,FALSE),0),"")</f>
        <v>0</v>
      </c>
      <c r="K185" s="101" t="str">
        <f>IFERROR(+Table1[[#This Row],[Fisico]]-Table1[[#This Row],[Sistema]],"")</f>
        <v/>
      </c>
      <c r="L185" s="5" t="str">
        <f>_xlfn.IFS(Table1[[#This Row],[Diferencia]]&gt;0,"Sobrante",Table1[[#This Row],[Diferencia]]&lt;0,"Faltante",Table1[[#This Row],[Diferencia]]=0,"Ok")</f>
        <v>Sobrante</v>
      </c>
      <c r="M185" s="25"/>
      <c r="N185" s="13" t="str">
        <f>IFERROR(+Table1[[#This Row],[Diferencia]]*Table1[[#This Row],[Costo Unitario]],"")</f>
        <v/>
      </c>
    </row>
    <row r="186" spans="1:14" ht="15" x14ac:dyDescent="0.25">
      <c r="A186" s="5" t="str">
        <f>IFERROR(LEFT(Table1[[#This Row],[Código]],1),"")</f>
        <v/>
      </c>
      <c r="B186" s="5" t="str">
        <f>IFERROR(RIGHT(Table1[[#This Row],[Código]],2),"")</f>
        <v/>
      </c>
      <c r="C186" s="5" t="str">
        <f>IFERROR(VLOOKUP(A186,Mapa!A:B,2,0),"")</f>
        <v/>
      </c>
      <c r="D18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86"/>
      <c r="F186" s="22" t="str">
        <f>IFERROR(VLOOKUP(Table1[[#This Row],[Código]],'Inventario Fisico'!A:D,4,FALSE),"")</f>
        <v/>
      </c>
      <c r="G186" s="28" t="str">
        <f>IFERROR(VLOOKUP(Table1[[#This Row],[Código]],'Inventario Fisico'!A:L,12,FALSE),"")</f>
        <v/>
      </c>
      <c r="H186" s="23" t="str">
        <f>IFERROR(VLOOKUP(Table1[[#This Row],[Código]],'Inventario Fisico'!A:O,15,FALSE),"")</f>
        <v/>
      </c>
      <c r="I186" s="24" t="str">
        <f>IFERROR(+Table1[[#This Row],[Sistema]]*Table1[[#This Row],[Costo Unitario]],"")</f>
        <v/>
      </c>
      <c r="J186" s="30">
        <f>IFERROR(IFERROR(VLOOKUP(E186,'Conteo Fisico'!A:B,2,FALSE),0),"")</f>
        <v>0</v>
      </c>
      <c r="K186" s="101" t="str">
        <f>IFERROR(+Table1[[#This Row],[Fisico]]-Table1[[#This Row],[Sistema]],"")</f>
        <v/>
      </c>
      <c r="L186" s="5" t="str">
        <f>_xlfn.IFS(Table1[[#This Row],[Diferencia]]&gt;0,"Sobrante",Table1[[#This Row],[Diferencia]]&lt;0,"Faltante",Table1[[#This Row],[Diferencia]]=0,"Ok")</f>
        <v>Sobrante</v>
      </c>
      <c r="M186" s="25"/>
      <c r="N186" s="13" t="str">
        <f>IFERROR(+Table1[[#This Row],[Diferencia]]*Table1[[#This Row],[Costo Unitario]],"")</f>
        <v/>
      </c>
    </row>
    <row r="187" spans="1:14" ht="15" x14ac:dyDescent="0.25">
      <c r="A187" s="5" t="str">
        <f>IFERROR(LEFT(Table1[[#This Row],[Código]],1),"")</f>
        <v/>
      </c>
      <c r="B187" s="5" t="str">
        <f>IFERROR(RIGHT(Table1[[#This Row],[Código]],2),"")</f>
        <v/>
      </c>
      <c r="C187" s="5" t="str">
        <f>IFERROR(VLOOKUP(A187,Mapa!A:B,2,0),"")</f>
        <v/>
      </c>
      <c r="D18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87"/>
      <c r="F187" s="22" t="str">
        <f>IFERROR(VLOOKUP(Table1[[#This Row],[Código]],'Inventario Fisico'!A:D,4,FALSE),"")</f>
        <v/>
      </c>
      <c r="G187" s="28" t="str">
        <f>IFERROR(VLOOKUP(Table1[[#This Row],[Código]],'Inventario Fisico'!A:L,12,FALSE),"")</f>
        <v/>
      </c>
      <c r="H187" s="23" t="str">
        <f>IFERROR(VLOOKUP(Table1[[#This Row],[Código]],'Inventario Fisico'!A:O,15,FALSE),"")</f>
        <v/>
      </c>
      <c r="I187" s="24" t="str">
        <f>IFERROR(+Table1[[#This Row],[Sistema]]*Table1[[#This Row],[Costo Unitario]],"")</f>
        <v/>
      </c>
      <c r="J187" s="30">
        <f>IFERROR(IFERROR(VLOOKUP(E187,'Conteo Fisico'!A:B,2,FALSE),0),"")</f>
        <v>0</v>
      </c>
      <c r="K187" s="101" t="str">
        <f>IFERROR(+Table1[[#This Row],[Fisico]]-Table1[[#This Row],[Sistema]],"")</f>
        <v/>
      </c>
      <c r="L187" s="5" t="str">
        <f>_xlfn.IFS(Table1[[#This Row],[Diferencia]]&gt;0,"Sobrante",Table1[[#This Row],[Diferencia]]&lt;0,"Faltante",Table1[[#This Row],[Diferencia]]=0,"Ok")</f>
        <v>Sobrante</v>
      </c>
      <c r="M187" s="25"/>
      <c r="N187" s="13" t="str">
        <f>IFERROR(+Table1[[#This Row],[Diferencia]]*Table1[[#This Row],[Costo Unitario]],"")</f>
        <v/>
      </c>
    </row>
    <row r="188" spans="1:14" ht="15" x14ac:dyDescent="0.25">
      <c r="A188" s="5" t="str">
        <f>IFERROR(LEFT(Table1[[#This Row],[Código]],1),"")</f>
        <v/>
      </c>
      <c r="B188" s="5" t="str">
        <f>IFERROR(RIGHT(Table1[[#This Row],[Código]],2),"")</f>
        <v/>
      </c>
      <c r="C188" s="5" t="str">
        <f>IFERROR(VLOOKUP(A188,Mapa!A:B,2,0),"")</f>
        <v/>
      </c>
      <c r="D18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88"/>
      <c r="F188" s="22" t="str">
        <f>IFERROR(VLOOKUP(Table1[[#This Row],[Código]],'Inventario Fisico'!A:D,4,FALSE),"")</f>
        <v/>
      </c>
      <c r="G188" s="28" t="str">
        <f>IFERROR(VLOOKUP(Table1[[#This Row],[Código]],'Inventario Fisico'!A:L,12,FALSE),"")</f>
        <v/>
      </c>
      <c r="H188" s="23" t="str">
        <f>IFERROR(VLOOKUP(Table1[[#This Row],[Código]],'Inventario Fisico'!A:O,15,FALSE),"")</f>
        <v/>
      </c>
      <c r="I188" s="24" t="str">
        <f>IFERROR(+Table1[[#This Row],[Sistema]]*Table1[[#This Row],[Costo Unitario]],"")</f>
        <v/>
      </c>
      <c r="J188" s="30">
        <f>IFERROR(IFERROR(VLOOKUP(E188,'Conteo Fisico'!A:B,2,FALSE),0),"")</f>
        <v>0</v>
      </c>
      <c r="K188" s="101" t="str">
        <f>IFERROR(+Table1[[#This Row],[Fisico]]-Table1[[#This Row],[Sistema]],"")</f>
        <v/>
      </c>
      <c r="L188" s="5" t="str">
        <f>_xlfn.IFS(Table1[[#This Row],[Diferencia]]&gt;0,"Sobrante",Table1[[#This Row],[Diferencia]]&lt;0,"Faltante",Table1[[#This Row],[Diferencia]]=0,"Ok")</f>
        <v>Sobrante</v>
      </c>
      <c r="M188" s="25"/>
      <c r="N188" s="13" t="str">
        <f>IFERROR(+Table1[[#This Row],[Diferencia]]*Table1[[#This Row],[Costo Unitario]],"")</f>
        <v/>
      </c>
    </row>
    <row r="189" spans="1:14" ht="15" x14ac:dyDescent="0.25">
      <c r="A189" s="5" t="str">
        <f>IFERROR(LEFT(Table1[[#This Row],[Código]],1),"")</f>
        <v/>
      </c>
      <c r="B189" s="5" t="str">
        <f>IFERROR(RIGHT(Table1[[#This Row],[Código]],2),"")</f>
        <v/>
      </c>
      <c r="C189" s="5" t="str">
        <f>IFERROR(VLOOKUP(A189,Mapa!A:B,2,0),"")</f>
        <v/>
      </c>
      <c r="D18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89"/>
      <c r="F189" s="22" t="str">
        <f>IFERROR(VLOOKUP(Table1[[#This Row],[Código]],'Inventario Fisico'!A:D,4,FALSE),"")</f>
        <v/>
      </c>
      <c r="G189" s="28" t="str">
        <f>IFERROR(VLOOKUP(Table1[[#This Row],[Código]],'Inventario Fisico'!A:L,12,FALSE),"")</f>
        <v/>
      </c>
      <c r="H189" s="23" t="str">
        <f>IFERROR(VLOOKUP(Table1[[#This Row],[Código]],'Inventario Fisico'!A:O,15,FALSE),"")</f>
        <v/>
      </c>
      <c r="I189" s="24" t="str">
        <f>IFERROR(+Table1[[#This Row],[Sistema]]*Table1[[#This Row],[Costo Unitario]],"")</f>
        <v/>
      </c>
      <c r="J189" s="30">
        <f>IFERROR(IFERROR(VLOOKUP(E189,'Conteo Fisico'!A:B,2,FALSE),0),"")</f>
        <v>0</v>
      </c>
      <c r="K189" s="101" t="str">
        <f>IFERROR(+Table1[[#This Row],[Fisico]]-Table1[[#This Row],[Sistema]],"")</f>
        <v/>
      </c>
      <c r="L189" s="5" t="str">
        <f>_xlfn.IFS(Table1[[#This Row],[Diferencia]]&gt;0,"Sobrante",Table1[[#This Row],[Diferencia]]&lt;0,"Faltante",Table1[[#This Row],[Diferencia]]=0,"Ok")</f>
        <v>Sobrante</v>
      </c>
      <c r="M189" s="25"/>
      <c r="N189" s="13" t="str">
        <f>IFERROR(+Table1[[#This Row],[Diferencia]]*Table1[[#This Row],[Costo Unitario]],"")</f>
        <v/>
      </c>
    </row>
    <row r="190" spans="1:14" ht="15" x14ac:dyDescent="0.25">
      <c r="A190" s="5" t="str">
        <f>IFERROR(LEFT(Table1[[#This Row],[Código]],1),"")</f>
        <v/>
      </c>
      <c r="B190" s="5" t="str">
        <f>IFERROR(RIGHT(Table1[[#This Row],[Código]],2),"")</f>
        <v/>
      </c>
      <c r="C190" s="5" t="str">
        <f>IFERROR(VLOOKUP(A190,Mapa!A:B,2,0),"")</f>
        <v/>
      </c>
      <c r="D19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90"/>
      <c r="F190" s="22" t="str">
        <f>IFERROR(VLOOKUP(Table1[[#This Row],[Código]],'Inventario Fisico'!A:D,4,FALSE),"")</f>
        <v/>
      </c>
      <c r="G190" s="28" t="str">
        <f>IFERROR(VLOOKUP(Table1[[#This Row],[Código]],'Inventario Fisico'!A:L,12,FALSE),"")</f>
        <v/>
      </c>
      <c r="H190" s="23" t="str">
        <f>IFERROR(VLOOKUP(Table1[[#This Row],[Código]],'Inventario Fisico'!A:O,15,FALSE),"")</f>
        <v/>
      </c>
      <c r="I190" s="24" t="str">
        <f>IFERROR(+Table1[[#This Row],[Sistema]]*Table1[[#This Row],[Costo Unitario]],"")</f>
        <v/>
      </c>
      <c r="J190" s="30">
        <f>IFERROR(IFERROR(VLOOKUP(E190,'Conteo Fisico'!A:B,2,FALSE),0),"")</f>
        <v>0</v>
      </c>
      <c r="K190" s="101" t="str">
        <f>IFERROR(+Table1[[#This Row],[Fisico]]-Table1[[#This Row],[Sistema]],"")</f>
        <v/>
      </c>
      <c r="L190" s="5" t="str">
        <f>_xlfn.IFS(Table1[[#This Row],[Diferencia]]&gt;0,"Sobrante",Table1[[#This Row],[Diferencia]]&lt;0,"Faltante",Table1[[#This Row],[Diferencia]]=0,"Ok")</f>
        <v>Sobrante</v>
      </c>
      <c r="M190" s="25"/>
      <c r="N190" s="13" t="str">
        <f>IFERROR(+Table1[[#This Row],[Diferencia]]*Table1[[#This Row],[Costo Unitario]],"")</f>
        <v/>
      </c>
    </row>
    <row r="191" spans="1:14" ht="15" x14ac:dyDescent="0.25">
      <c r="A191" s="5" t="str">
        <f>IFERROR(LEFT(Table1[[#This Row],[Código]],1),"")</f>
        <v/>
      </c>
      <c r="B191" s="5" t="str">
        <f>IFERROR(RIGHT(Table1[[#This Row],[Código]],2),"")</f>
        <v/>
      </c>
      <c r="C191" s="5" t="str">
        <f>IFERROR(VLOOKUP(A191,Mapa!A:B,2,0),"")</f>
        <v/>
      </c>
      <c r="D19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91"/>
      <c r="F191" s="22" t="str">
        <f>IFERROR(VLOOKUP(Table1[[#This Row],[Código]],'Inventario Fisico'!A:D,4,FALSE),"")</f>
        <v/>
      </c>
      <c r="G191" s="28" t="str">
        <f>IFERROR(VLOOKUP(Table1[[#This Row],[Código]],'Inventario Fisico'!A:L,12,FALSE),"")</f>
        <v/>
      </c>
      <c r="H191" s="23" t="str">
        <f>IFERROR(VLOOKUP(Table1[[#This Row],[Código]],'Inventario Fisico'!A:O,15,FALSE),"")</f>
        <v/>
      </c>
      <c r="I191" s="24" t="str">
        <f>IFERROR(+Table1[[#This Row],[Sistema]]*Table1[[#This Row],[Costo Unitario]],"")</f>
        <v/>
      </c>
      <c r="J191" s="30">
        <f>IFERROR(IFERROR(VLOOKUP(E191,'Conteo Fisico'!A:B,2,FALSE),0),"")</f>
        <v>0</v>
      </c>
      <c r="K191" s="101" t="str">
        <f>IFERROR(+Table1[[#This Row],[Fisico]]-Table1[[#This Row],[Sistema]],"")</f>
        <v/>
      </c>
      <c r="L191" s="5" t="str">
        <f>_xlfn.IFS(Table1[[#This Row],[Diferencia]]&gt;0,"Sobrante",Table1[[#This Row],[Diferencia]]&lt;0,"Faltante",Table1[[#This Row],[Diferencia]]=0,"Ok")</f>
        <v>Sobrante</v>
      </c>
      <c r="M191" s="25"/>
      <c r="N191" s="13" t="str">
        <f>IFERROR(+Table1[[#This Row],[Diferencia]]*Table1[[#This Row],[Costo Unitario]],"")</f>
        <v/>
      </c>
    </row>
    <row r="192" spans="1:14" ht="15" x14ac:dyDescent="0.25">
      <c r="A192" s="5" t="str">
        <f>IFERROR(LEFT(Table1[[#This Row],[Código]],1),"")</f>
        <v/>
      </c>
      <c r="B192" s="5" t="str">
        <f>IFERROR(RIGHT(Table1[[#This Row],[Código]],2),"")</f>
        <v/>
      </c>
      <c r="C192" s="5" t="str">
        <f>IFERROR(VLOOKUP(A192,Mapa!A:B,2,0),"")</f>
        <v/>
      </c>
      <c r="D19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92"/>
      <c r="F192" s="22" t="str">
        <f>IFERROR(VLOOKUP(Table1[[#This Row],[Código]],'Inventario Fisico'!A:D,4,FALSE),"")</f>
        <v/>
      </c>
      <c r="G192" s="28" t="str">
        <f>IFERROR(VLOOKUP(Table1[[#This Row],[Código]],'Inventario Fisico'!A:L,12,FALSE),"")</f>
        <v/>
      </c>
      <c r="H192" s="23" t="str">
        <f>IFERROR(VLOOKUP(Table1[[#This Row],[Código]],'Inventario Fisico'!A:O,15,FALSE),"")</f>
        <v/>
      </c>
      <c r="I192" s="24" t="str">
        <f>IFERROR(+Table1[[#This Row],[Sistema]]*Table1[[#This Row],[Costo Unitario]],"")</f>
        <v/>
      </c>
      <c r="J192" s="30">
        <f>IFERROR(IFERROR(VLOOKUP(E192,'Conteo Fisico'!A:B,2,FALSE),0),"")</f>
        <v>0</v>
      </c>
      <c r="K192" s="101" t="str">
        <f>IFERROR(+Table1[[#This Row],[Fisico]]-Table1[[#This Row],[Sistema]],"")</f>
        <v/>
      </c>
      <c r="L192" s="5" t="str">
        <f>_xlfn.IFS(Table1[[#This Row],[Diferencia]]&gt;0,"Sobrante",Table1[[#This Row],[Diferencia]]&lt;0,"Faltante",Table1[[#This Row],[Diferencia]]=0,"Ok")</f>
        <v>Sobrante</v>
      </c>
      <c r="M192" s="25"/>
      <c r="N192" s="13" t="str">
        <f>IFERROR(+Table1[[#This Row],[Diferencia]]*Table1[[#This Row],[Costo Unitario]],"")</f>
        <v/>
      </c>
    </row>
    <row r="193" spans="1:14" ht="15" x14ac:dyDescent="0.25">
      <c r="A193" s="5" t="str">
        <f>IFERROR(LEFT(Table1[[#This Row],[Código]],1),"")</f>
        <v/>
      </c>
      <c r="B193" s="5" t="str">
        <f>IFERROR(RIGHT(Table1[[#This Row],[Código]],2),"")</f>
        <v/>
      </c>
      <c r="C193" s="5" t="str">
        <f>IFERROR(VLOOKUP(A193,Mapa!A:B,2,0),"")</f>
        <v/>
      </c>
      <c r="D19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93"/>
      <c r="F193" s="22" t="str">
        <f>IFERROR(VLOOKUP(Table1[[#This Row],[Código]],'Inventario Fisico'!A:D,4,FALSE),"")</f>
        <v/>
      </c>
      <c r="G193" s="28" t="str">
        <f>IFERROR(VLOOKUP(Table1[[#This Row],[Código]],'Inventario Fisico'!A:L,12,FALSE),"")</f>
        <v/>
      </c>
      <c r="H193" s="23" t="str">
        <f>IFERROR(VLOOKUP(Table1[[#This Row],[Código]],'Inventario Fisico'!A:O,15,FALSE),"")</f>
        <v/>
      </c>
      <c r="I193" s="24" t="str">
        <f>IFERROR(+Table1[[#This Row],[Sistema]]*Table1[[#This Row],[Costo Unitario]],"")</f>
        <v/>
      </c>
      <c r="J193" s="30">
        <f>IFERROR(IFERROR(VLOOKUP(E193,'Conteo Fisico'!A:B,2,FALSE),0),"")</f>
        <v>0</v>
      </c>
      <c r="K193" s="101" t="str">
        <f>IFERROR(+Table1[[#This Row],[Fisico]]-Table1[[#This Row],[Sistema]],"")</f>
        <v/>
      </c>
      <c r="L193" s="5" t="str">
        <f>_xlfn.IFS(Table1[[#This Row],[Diferencia]]&gt;0,"Sobrante",Table1[[#This Row],[Diferencia]]&lt;0,"Faltante",Table1[[#This Row],[Diferencia]]=0,"Ok")</f>
        <v>Sobrante</v>
      </c>
      <c r="M193" s="25"/>
      <c r="N193" s="13" t="str">
        <f>IFERROR(+Table1[[#This Row],[Diferencia]]*Table1[[#This Row],[Costo Unitario]],"")</f>
        <v/>
      </c>
    </row>
    <row r="194" spans="1:14" ht="15" x14ac:dyDescent="0.25">
      <c r="A194" s="5" t="str">
        <f>IFERROR(LEFT(Table1[[#This Row],[Código]],1),"")</f>
        <v/>
      </c>
      <c r="B194" s="5" t="str">
        <f>IFERROR(RIGHT(Table1[[#This Row],[Código]],2),"")</f>
        <v/>
      </c>
      <c r="C194" s="5" t="str">
        <f>IFERROR(VLOOKUP(A194,Mapa!A:B,2,0),"")</f>
        <v/>
      </c>
      <c r="D19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94"/>
      <c r="F194" s="22" t="str">
        <f>IFERROR(VLOOKUP(Table1[[#This Row],[Código]],'Inventario Fisico'!A:D,4,FALSE),"")</f>
        <v/>
      </c>
      <c r="G194" s="28" t="str">
        <f>IFERROR(VLOOKUP(Table1[[#This Row],[Código]],'Inventario Fisico'!A:L,12,FALSE),"")</f>
        <v/>
      </c>
      <c r="H194" s="23" t="str">
        <f>IFERROR(VLOOKUP(Table1[[#This Row],[Código]],'Inventario Fisico'!A:O,15,FALSE),"")</f>
        <v/>
      </c>
      <c r="I194" s="24" t="str">
        <f>IFERROR(+Table1[[#This Row],[Sistema]]*Table1[[#This Row],[Costo Unitario]],"")</f>
        <v/>
      </c>
      <c r="J194" s="30">
        <f>IFERROR(IFERROR(VLOOKUP(E194,'Conteo Fisico'!A:B,2,FALSE),0),"")</f>
        <v>0</v>
      </c>
      <c r="K194" s="101" t="str">
        <f>IFERROR(+Table1[[#This Row],[Fisico]]-Table1[[#This Row],[Sistema]],"")</f>
        <v/>
      </c>
      <c r="L194" s="5" t="str">
        <f>_xlfn.IFS(Table1[[#This Row],[Diferencia]]&gt;0,"Sobrante",Table1[[#This Row],[Diferencia]]&lt;0,"Faltante",Table1[[#This Row],[Diferencia]]=0,"Ok")</f>
        <v>Sobrante</v>
      </c>
      <c r="M194" s="25"/>
      <c r="N194" s="13" t="str">
        <f>IFERROR(+Table1[[#This Row],[Diferencia]]*Table1[[#This Row],[Costo Unitario]],"")</f>
        <v/>
      </c>
    </row>
    <row r="195" spans="1:14" ht="15" x14ac:dyDescent="0.25">
      <c r="A195" s="5" t="str">
        <f>IFERROR(LEFT(Table1[[#This Row],[Código]],1),"")</f>
        <v/>
      </c>
      <c r="B195" s="5" t="str">
        <f>IFERROR(RIGHT(Table1[[#This Row],[Código]],2),"")</f>
        <v/>
      </c>
      <c r="C195" s="5" t="str">
        <f>IFERROR(VLOOKUP(A195,Mapa!A:B,2,0),"")</f>
        <v/>
      </c>
      <c r="D19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95"/>
      <c r="F195" s="22" t="str">
        <f>IFERROR(VLOOKUP(Table1[[#This Row],[Código]],'Inventario Fisico'!A:D,4,FALSE),"")</f>
        <v/>
      </c>
      <c r="G195" s="28" t="str">
        <f>IFERROR(VLOOKUP(Table1[[#This Row],[Código]],'Inventario Fisico'!A:L,12,FALSE),"")</f>
        <v/>
      </c>
      <c r="H195" s="23" t="str">
        <f>IFERROR(VLOOKUP(Table1[[#This Row],[Código]],'Inventario Fisico'!A:O,15,FALSE),"")</f>
        <v/>
      </c>
      <c r="I195" s="24" t="str">
        <f>IFERROR(+Table1[[#This Row],[Sistema]]*Table1[[#This Row],[Costo Unitario]],"")</f>
        <v/>
      </c>
      <c r="J195" s="30">
        <f>IFERROR(IFERROR(VLOOKUP(E195,'Conteo Fisico'!A:B,2,FALSE),0),"")</f>
        <v>0</v>
      </c>
      <c r="K195" s="101" t="str">
        <f>IFERROR(+Table1[[#This Row],[Fisico]]-Table1[[#This Row],[Sistema]],"")</f>
        <v/>
      </c>
      <c r="L195" s="5" t="str">
        <f>_xlfn.IFS(Table1[[#This Row],[Diferencia]]&gt;0,"Sobrante",Table1[[#This Row],[Diferencia]]&lt;0,"Faltante",Table1[[#This Row],[Diferencia]]=0,"Ok")</f>
        <v>Sobrante</v>
      </c>
      <c r="M195" s="25"/>
      <c r="N195" s="13" t="str">
        <f>IFERROR(+Table1[[#This Row],[Diferencia]]*Table1[[#This Row],[Costo Unitario]],"")</f>
        <v/>
      </c>
    </row>
    <row r="196" spans="1:14" ht="15" x14ac:dyDescent="0.25">
      <c r="A196" s="5" t="str">
        <f>IFERROR(LEFT(Table1[[#This Row],[Código]],1),"")</f>
        <v/>
      </c>
      <c r="B196" s="5" t="str">
        <f>IFERROR(RIGHT(Table1[[#This Row],[Código]],2),"")</f>
        <v/>
      </c>
      <c r="C196" s="5" t="str">
        <f>IFERROR(VLOOKUP(A196,Mapa!A:B,2,0),"")</f>
        <v/>
      </c>
      <c r="D19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96"/>
      <c r="F196" s="22" t="str">
        <f>IFERROR(VLOOKUP(Table1[[#This Row],[Código]],'Inventario Fisico'!A:D,4,FALSE),"")</f>
        <v/>
      </c>
      <c r="G196" s="28" t="str">
        <f>IFERROR(VLOOKUP(Table1[[#This Row],[Código]],'Inventario Fisico'!A:L,12,FALSE),"")</f>
        <v/>
      </c>
      <c r="H196" s="23" t="str">
        <f>IFERROR(VLOOKUP(Table1[[#This Row],[Código]],'Inventario Fisico'!A:O,15,FALSE),"")</f>
        <v/>
      </c>
      <c r="I196" s="24" t="str">
        <f>IFERROR(+Table1[[#This Row],[Sistema]]*Table1[[#This Row],[Costo Unitario]],"")</f>
        <v/>
      </c>
      <c r="J196" s="30">
        <f>IFERROR(IFERROR(VLOOKUP(E196,'Conteo Fisico'!A:B,2,FALSE),0),"")</f>
        <v>0</v>
      </c>
      <c r="K196" s="101" t="str">
        <f>IFERROR(+Table1[[#This Row],[Fisico]]-Table1[[#This Row],[Sistema]],"")</f>
        <v/>
      </c>
      <c r="L196" s="5" t="str">
        <f>_xlfn.IFS(Table1[[#This Row],[Diferencia]]&gt;0,"Sobrante",Table1[[#This Row],[Diferencia]]&lt;0,"Faltante",Table1[[#This Row],[Diferencia]]=0,"Ok")</f>
        <v>Sobrante</v>
      </c>
      <c r="M196" s="25"/>
      <c r="N196" s="13" t="str">
        <f>IFERROR(+Table1[[#This Row],[Diferencia]]*Table1[[#This Row],[Costo Unitario]],"")</f>
        <v/>
      </c>
    </row>
    <row r="197" spans="1:14" ht="15" x14ac:dyDescent="0.25">
      <c r="A197" s="5" t="str">
        <f>IFERROR(LEFT(Table1[[#This Row],[Código]],1),"")</f>
        <v/>
      </c>
      <c r="B197" s="5" t="str">
        <f>IFERROR(RIGHT(Table1[[#This Row],[Código]],2),"")</f>
        <v/>
      </c>
      <c r="C197" s="5" t="str">
        <f>IFERROR(VLOOKUP(A197,Mapa!A:B,2,0),"")</f>
        <v/>
      </c>
      <c r="D19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97"/>
      <c r="F197" s="22" t="str">
        <f>IFERROR(VLOOKUP(Table1[[#This Row],[Código]],'Inventario Fisico'!A:D,4,FALSE),"")</f>
        <v/>
      </c>
      <c r="G197" s="28" t="str">
        <f>IFERROR(VLOOKUP(Table1[[#This Row],[Código]],'Inventario Fisico'!A:L,12,FALSE),"")</f>
        <v/>
      </c>
      <c r="H197" s="23" t="str">
        <f>IFERROR(VLOOKUP(Table1[[#This Row],[Código]],'Inventario Fisico'!A:O,15,FALSE),"")</f>
        <v/>
      </c>
      <c r="I197" s="24" t="str">
        <f>IFERROR(+Table1[[#This Row],[Sistema]]*Table1[[#This Row],[Costo Unitario]],"")</f>
        <v/>
      </c>
      <c r="J197" s="30">
        <f>IFERROR(IFERROR(VLOOKUP(E197,'Conteo Fisico'!A:B,2,FALSE),0),"")</f>
        <v>0</v>
      </c>
      <c r="K197" s="101" t="str">
        <f>IFERROR(+Table1[[#This Row],[Fisico]]-Table1[[#This Row],[Sistema]],"")</f>
        <v/>
      </c>
      <c r="L197" s="5" t="str">
        <f>_xlfn.IFS(Table1[[#This Row],[Diferencia]]&gt;0,"Sobrante",Table1[[#This Row],[Diferencia]]&lt;0,"Faltante",Table1[[#This Row],[Diferencia]]=0,"Ok")</f>
        <v>Sobrante</v>
      </c>
      <c r="M197" s="25"/>
      <c r="N197" s="13" t="str">
        <f>IFERROR(+Table1[[#This Row],[Diferencia]]*Table1[[#This Row],[Costo Unitario]],"")</f>
        <v/>
      </c>
    </row>
    <row r="198" spans="1:14" ht="15" x14ac:dyDescent="0.25">
      <c r="A198" s="5" t="str">
        <f>IFERROR(LEFT(Table1[[#This Row],[Código]],1),"")</f>
        <v/>
      </c>
      <c r="B198" s="5" t="str">
        <f>IFERROR(RIGHT(Table1[[#This Row],[Código]],2),"")</f>
        <v/>
      </c>
      <c r="C198" s="5" t="str">
        <f>IFERROR(VLOOKUP(A198,Mapa!A:B,2,0),"")</f>
        <v/>
      </c>
      <c r="D19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98"/>
      <c r="F198" s="22" t="str">
        <f>IFERROR(VLOOKUP(Table1[[#This Row],[Código]],'Inventario Fisico'!A:D,4,FALSE),"")</f>
        <v/>
      </c>
      <c r="G198" s="28" t="str">
        <f>IFERROR(VLOOKUP(Table1[[#This Row],[Código]],'Inventario Fisico'!A:L,12,FALSE),"")</f>
        <v/>
      </c>
      <c r="H198" s="23" t="str">
        <f>IFERROR(VLOOKUP(Table1[[#This Row],[Código]],'Inventario Fisico'!A:O,15,FALSE),"")</f>
        <v/>
      </c>
      <c r="I198" s="24" t="str">
        <f>IFERROR(+Table1[[#This Row],[Sistema]]*Table1[[#This Row],[Costo Unitario]],"")</f>
        <v/>
      </c>
      <c r="J198" s="30">
        <f>IFERROR(IFERROR(VLOOKUP(E198,'Conteo Fisico'!A:B,2,FALSE),0),"")</f>
        <v>0</v>
      </c>
      <c r="K198" s="101" t="str">
        <f>IFERROR(+Table1[[#This Row],[Fisico]]-Table1[[#This Row],[Sistema]],"")</f>
        <v/>
      </c>
      <c r="L198" s="5" t="str">
        <f>_xlfn.IFS(Table1[[#This Row],[Diferencia]]&gt;0,"Sobrante",Table1[[#This Row],[Diferencia]]&lt;0,"Faltante",Table1[[#This Row],[Diferencia]]=0,"Ok")</f>
        <v>Sobrante</v>
      </c>
      <c r="M198" s="25"/>
      <c r="N198" s="13" t="str">
        <f>IFERROR(+Table1[[#This Row],[Diferencia]]*Table1[[#This Row],[Costo Unitario]],"")</f>
        <v/>
      </c>
    </row>
    <row r="199" spans="1:14" ht="15" x14ac:dyDescent="0.25">
      <c r="A199" s="5" t="str">
        <f>IFERROR(LEFT(Table1[[#This Row],[Código]],1),"")</f>
        <v/>
      </c>
      <c r="B199" s="5" t="str">
        <f>IFERROR(RIGHT(Table1[[#This Row],[Código]],2),"")</f>
        <v/>
      </c>
      <c r="C199" s="5" t="str">
        <f>IFERROR(VLOOKUP(A199,Mapa!A:B,2,0),"")</f>
        <v/>
      </c>
      <c r="D19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199"/>
      <c r="F199" s="22" t="str">
        <f>IFERROR(VLOOKUP(Table1[[#This Row],[Código]],'Inventario Fisico'!A:D,4,FALSE),"")</f>
        <v/>
      </c>
      <c r="G199" s="28" t="str">
        <f>IFERROR(VLOOKUP(Table1[[#This Row],[Código]],'Inventario Fisico'!A:L,12,FALSE),"")</f>
        <v/>
      </c>
      <c r="H199" s="23" t="str">
        <f>IFERROR(VLOOKUP(Table1[[#This Row],[Código]],'Inventario Fisico'!A:O,15,FALSE),"")</f>
        <v/>
      </c>
      <c r="I199" s="24" t="str">
        <f>IFERROR(+Table1[[#This Row],[Sistema]]*Table1[[#This Row],[Costo Unitario]],"")</f>
        <v/>
      </c>
      <c r="J199" s="30">
        <f>IFERROR(IFERROR(VLOOKUP(E199,'Conteo Fisico'!A:B,2,FALSE),0),"")</f>
        <v>0</v>
      </c>
      <c r="K199" s="101" t="str">
        <f>IFERROR(+Table1[[#This Row],[Fisico]]-Table1[[#This Row],[Sistema]],"")</f>
        <v/>
      </c>
      <c r="L199" s="5" t="str">
        <f>_xlfn.IFS(Table1[[#This Row],[Diferencia]]&gt;0,"Sobrante",Table1[[#This Row],[Diferencia]]&lt;0,"Faltante",Table1[[#This Row],[Diferencia]]=0,"Ok")</f>
        <v>Sobrante</v>
      </c>
      <c r="M199" s="25"/>
      <c r="N199" s="13" t="str">
        <f>IFERROR(+Table1[[#This Row],[Diferencia]]*Table1[[#This Row],[Costo Unitario]],"")</f>
        <v/>
      </c>
    </row>
    <row r="200" spans="1:14" ht="15" x14ac:dyDescent="0.25">
      <c r="A200" s="5" t="str">
        <f>IFERROR(LEFT(Table1[[#This Row],[Código]],1),"")</f>
        <v/>
      </c>
      <c r="B200" s="5" t="str">
        <f>IFERROR(RIGHT(Table1[[#This Row],[Código]],2),"")</f>
        <v/>
      </c>
      <c r="C200" s="5" t="str">
        <f>IFERROR(VLOOKUP(A200,Mapa!A:B,2,0),"")</f>
        <v/>
      </c>
      <c r="D20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00"/>
      <c r="F200" s="22" t="str">
        <f>IFERROR(VLOOKUP(Table1[[#This Row],[Código]],'Inventario Fisico'!A:D,4,FALSE),"")</f>
        <v/>
      </c>
      <c r="G200" s="28" t="str">
        <f>IFERROR(VLOOKUP(Table1[[#This Row],[Código]],'Inventario Fisico'!A:L,12,FALSE),"")</f>
        <v/>
      </c>
      <c r="H200" s="23" t="str">
        <f>IFERROR(VLOOKUP(Table1[[#This Row],[Código]],'Inventario Fisico'!A:O,15,FALSE),"")</f>
        <v/>
      </c>
      <c r="I200" s="24" t="str">
        <f>IFERROR(+Table1[[#This Row],[Sistema]]*Table1[[#This Row],[Costo Unitario]],"")</f>
        <v/>
      </c>
      <c r="J200" s="30">
        <f>IFERROR(IFERROR(VLOOKUP(E200,'Conteo Fisico'!A:B,2,FALSE),0),"")</f>
        <v>0</v>
      </c>
      <c r="K200" s="101" t="str">
        <f>IFERROR(+Table1[[#This Row],[Fisico]]-Table1[[#This Row],[Sistema]],"")</f>
        <v/>
      </c>
      <c r="L200" s="5" t="str">
        <f>_xlfn.IFS(Table1[[#This Row],[Diferencia]]&gt;0,"Sobrante",Table1[[#This Row],[Diferencia]]&lt;0,"Faltante",Table1[[#This Row],[Diferencia]]=0,"Ok")</f>
        <v>Sobrante</v>
      </c>
      <c r="M200" s="25"/>
      <c r="N200" s="13" t="str">
        <f>IFERROR(+Table1[[#This Row],[Diferencia]]*Table1[[#This Row],[Costo Unitario]],"")</f>
        <v/>
      </c>
    </row>
    <row r="201" spans="1:14" ht="15" x14ac:dyDescent="0.25">
      <c r="A201" s="5" t="str">
        <f>IFERROR(LEFT(Table1[[#This Row],[Código]],1),"")</f>
        <v/>
      </c>
      <c r="B201" s="5" t="str">
        <f>IFERROR(RIGHT(Table1[[#This Row],[Código]],2),"")</f>
        <v/>
      </c>
      <c r="C201" s="5" t="str">
        <f>IFERROR(VLOOKUP(A201,Mapa!A:B,2,0),"")</f>
        <v/>
      </c>
      <c r="D20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01"/>
      <c r="F201" s="22" t="str">
        <f>IFERROR(VLOOKUP(Table1[[#This Row],[Código]],'Inventario Fisico'!A:D,4,FALSE),"")</f>
        <v/>
      </c>
      <c r="G201" s="28" t="str">
        <f>IFERROR(VLOOKUP(Table1[[#This Row],[Código]],'Inventario Fisico'!A:L,12,FALSE),"")</f>
        <v/>
      </c>
      <c r="H201" s="23" t="str">
        <f>IFERROR(VLOOKUP(Table1[[#This Row],[Código]],'Inventario Fisico'!A:O,15,FALSE),"")</f>
        <v/>
      </c>
      <c r="I201" s="24" t="str">
        <f>IFERROR(+Table1[[#This Row],[Sistema]]*Table1[[#This Row],[Costo Unitario]],"")</f>
        <v/>
      </c>
      <c r="J201" s="30">
        <f>IFERROR(IFERROR(VLOOKUP(E201,'Conteo Fisico'!A:B,2,FALSE),0),"")</f>
        <v>0</v>
      </c>
      <c r="K201" s="101" t="str">
        <f>IFERROR(+Table1[[#This Row],[Fisico]]-Table1[[#This Row],[Sistema]],"")</f>
        <v/>
      </c>
      <c r="L201" s="5" t="str">
        <f>_xlfn.IFS(Table1[[#This Row],[Diferencia]]&gt;0,"Sobrante",Table1[[#This Row],[Diferencia]]&lt;0,"Faltante",Table1[[#This Row],[Diferencia]]=0,"Ok")</f>
        <v>Sobrante</v>
      </c>
      <c r="M201" s="25"/>
      <c r="N201" s="13" t="str">
        <f>IFERROR(+Table1[[#This Row],[Diferencia]]*Table1[[#This Row],[Costo Unitario]],"")</f>
        <v/>
      </c>
    </row>
    <row r="202" spans="1:14" ht="15" x14ac:dyDescent="0.25">
      <c r="A202" s="5" t="str">
        <f>IFERROR(LEFT(Table1[[#This Row],[Código]],1),"")</f>
        <v/>
      </c>
      <c r="B202" s="5" t="str">
        <f>IFERROR(RIGHT(Table1[[#This Row],[Código]],2),"")</f>
        <v/>
      </c>
      <c r="C202" s="5" t="str">
        <f>IFERROR(VLOOKUP(A202,Mapa!A:B,2,0),"")</f>
        <v/>
      </c>
      <c r="D20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02"/>
      <c r="F202" s="22" t="str">
        <f>IFERROR(VLOOKUP(Table1[[#This Row],[Código]],'Inventario Fisico'!A:D,4,FALSE),"")</f>
        <v/>
      </c>
      <c r="G202" s="28" t="str">
        <f>IFERROR(VLOOKUP(Table1[[#This Row],[Código]],'Inventario Fisico'!A:L,12,FALSE),"")</f>
        <v/>
      </c>
      <c r="H202" s="23" t="str">
        <f>IFERROR(VLOOKUP(Table1[[#This Row],[Código]],'Inventario Fisico'!A:O,15,FALSE),"")</f>
        <v/>
      </c>
      <c r="I202" s="24" t="str">
        <f>IFERROR(+Table1[[#This Row],[Sistema]]*Table1[[#This Row],[Costo Unitario]],"")</f>
        <v/>
      </c>
      <c r="J202" s="30">
        <f>IFERROR(IFERROR(VLOOKUP(E202,'Conteo Fisico'!A:B,2,FALSE),0),"")</f>
        <v>0</v>
      </c>
      <c r="K202" s="101" t="str">
        <f>IFERROR(+Table1[[#This Row],[Fisico]]-Table1[[#This Row],[Sistema]],"")</f>
        <v/>
      </c>
      <c r="L202" s="5" t="str">
        <f>_xlfn.IFS(Table1[[#This Row],[Diferencia]]&gt;0,"Sobrante",Table1[[#This Row],[Diferencia]]&lt;0,"Faltante",Table1[[#This Row],[Diferencia]]=0,"Ok")</f>
        <v>Sobrante</v>
      </c>
      <c r="M202" s="25"/>
      <c r="N202" s="13" t="str">
        <f>IFERROR(+Table1[[#This Row],[Diferencia]]*Table1[[#This Row],[Costo Unitario]],"")</f>
        <v/>
      </c>
    </row>
    <row r="203" spans="1:14" ht="15" x14ac:dyDescent="0.25">
      <c r="A203" s="5" t="str">
        <f>IFERROR(LEFT(Table1[[#This Row],[Código]],1),"")</f>
        <v/>
      </c>
      <c r="B203" s="5" t="str">
        <f>IFERROR(RIGHT(Table1[[#This Row],[Código]],2),"")</f>
        <v/>
      </c>
      <c r="C203" s="5" t="str">
        <f>IFERROR(VLOOKUP(A203,Mapa!A:B,2,0),"")</f>
        <v/>
      </c>
      <c r="D20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03"/>
      <c r="F203" s="22" t="str">
        <f>IFERROR(VLOOKUP(Table1[[#This Row],[Código]],'Inventario Fisico'!A:D,4,FALSE),"")</f>
        <v/>
      </c>
      <c r="G203" s="28" t="str">
        <f>IFERROR(VLOOKUP(Table1[[#This Row],[Código]],'Inventario Fisico'!A:L,12,FALSE),"")</f>
        <v/>
      </c>
      <c r="H203" s="23" t="str">
        <f>IFERROR(VLOOKUP(Table1[[#This Row],[Código]],'Inventario Fisico'!A:O,15,FALSE),"")</f>
        <v/>
      </c>
      <c r="I203" s="24" t="str">
        <f>IFERROR(+Table1[[#This Row],[Sistema]]*Table1[[#This Row],[Costo Unitario]],"")</f>
        <v/>
      </c>
      <c r="J203" s="30">
        <f>IFERROR(IFERROR(VLOOKUP(E203,'Conteo Fisico'!A:B,2,FALSE),0),"")</f>
        <v>0</v>
      </c>
      <c r="K203" s="101" t="str">
        <f>IFERROR(+Table1[[#This Row],[Fisico]]-Table1[[#This Row],[Sistema]],"")</f>
        <v/>
      </c>
      <c r="L203" s="5" t="str">
        <f>_xlfn.IFS(Table1[[#This Row],[Diferencia]]&gt;0,"Sobrante",Table1[[#This Row],[Diferencia]]&lt;0,"Faltante",Table1[[#This Row],[Diferencia]]=0,"Ok")</f>
        <v>Sobrante</v>
      </c>
      <c r="M203" s="25"/>
      <c r="N203" s="13" t="str">
        <f>IFERROR(+Table1[[#This Row],[Diferencia]]*Table1[[#This Row],[Costo Unitario]],"")</f>
        <v/>
      </c>
    </row>
    <row r="204" spans="1:14" ht="15" x14ac:dyDescent="0.25">
      <c r="A204" s="5" t="str">
        <f>IFERROR(LEFT(Table1[[#This Row],[Código]],1),"")</f>
        <v/>
      </c>
      <c r="B204" s="5" t="str">
        <f>IFERROR(RIGHT(Table1[[#This Row],[Código]],2),"")</f>
        <v/>
      </c>
      <c r="C204" s="5" t="str">
        <f>IFERROR(VLOOKUP(A204,Mapa!A:B,2,0),"")</f>
        <v/>
      </c>
      <c r="D20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04"/>
      <c r="F204" s="22" t="str">
        <f>IFERROR(VLOOKUP(Table1[[#This Row],[Código]],'Inventario Fisico'!A:D,4,FALSE),"")</f>
        <v/>
      </c>
      <c r="G204" s="28" t="str">
        <f>IFERROR(VLOOKUP(Table1[[#This Row],[Código]],'Inventario Fisico'!A:L,12,FALSE),"")</f>
        <v/>
      </c>
      <c r="H204" s="23" t="str">
        <f>IFERROR(VLOOKUP(Table1[[#This Row],[Código]],'Inventario Fisico'!A:O,15,FALSE),"")</f>
        <v/>
      </c>
      <c r="I204" s="24" t="str">
        <f>IFERROR(+Table1[[#This Row],[Sistema]]*Table1[[#This Row],[Costo Unitario]],"")</f>
        <v/>
      </c>
      <c r="J204" s="30">
        <f>IFERROR(IFERROR(VLOOKUP(E204,'Conteo Fisico'!A:B,2,FALSE),0),"")</f>
        <v>0</v>
      </c>
      <c r="K204" s="101" t="str">
        <f>IFERROR(+Table1[[#This Row],[Fisico]]-Table1[[#This Row],[Sistema]],"")</f>
        <v/>
      </c>
      <c r="L204" s="5" t="str">
        <f>_xlfn.IFS(Table1[[#This Row],[Diferencia]]&gt;0,"Sobrante",Table1[[#This Row],[Diferencia]]&lt;0,"Faltante",Table1[[#This Row],[Diferencia]]=0,"Ok")</f>
        <v>Sobrante</v>
      </c>
      <c r="M204" s="25"/>
      <c r="N204" s="13" t="str">
        <f>IFERROR(+Table1[[#This Row],[Diferencia]]*Table1[[#This Row],[Costo Unitario]],"")</f>
        <v/>
      </c>
    </row>
    <row r="205" spans="1:14" ht="15" x14ac:dyDescent="0.25">
      <c r="A205" s="5" t="str">
        <f>IFERROR(LEFT(Table1[[#This Row],[Código]],1),"")</f>
        <v/>
      </c>
      <c r="B205" s="5" t="str">
        <f>IFERROR(RIGHT(Table1[[#This Row],[Código]],2),"")</f>
        <v/>
      </c>
      <c r="C205" s="5" t="str">
        <f>IFERROR(VLOOKUP(A205,Mapa!A:B,2,0),"")</f>
        <v/>
      </c>
      <c r="D20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05"/>
      <c r="F205" s="22" t="str">
        <f>IFERROR(VLOOKUP(Table1[[#This Row],[Código]],'Inventario Fisico'!A:D,4,FALSE),"")</f>
        <v/>
      </c>
      <c r="G205" s="28" t="str">
        <f>IFERROR(VLOOKUP(Table1[[#This Row],[Código]],'Inventario Fisico'!A:L,12,FALSE),"")</f>
        <v/>
      </c>
      <c r="H205" s="23" t="str">
        <f>IFERROR(VLOOKUP(Table1[[#This Row],[Código]],'Inventario Fisico'!A:O,15,FALSE),"")</f>
        <v/>
      </c>
      <c r="I205" s="24" t="str">
        <f>IFERROR(+Table1[[#This Row],[Sistema]]*Table1[[#This Row],[Costo Unitario]],"")</f>
        <v/>
      </c>
      <c r="J205" s="30">
        <f>IFERROR(IFERROR(VLOOKUP(E205,'Conteo Fisico'!A:B,2,FALSE),0),"")</f>
        <v>0</v>
      </c>
      <c r="K205" s="101" t="str">
        <f>IFERROR(+Table1[[#This Row],[Fisico]]-Table1[[#This Row],[Sistema]],"")</f>
        <v/>
      </c>
      <c r="L205" s="5" t="str">
        <f>_xlfn.IFS(Table1[[#This Row],[Diferencia]]&gt;0,"Sobrante",Table1[[#This Row],[Diferencia]]&lt;0,"Faltante",Table1[[#This Row],[Diferencia]]=0,"Ok")</f>
        <v>Sobrante</v>
      </c>
      <c r="M205" s="25"/>
      <c r="N205" s="13" t="str">
        <f>IFERROR(+Table1[[#This Row],[Diferencia]]*Table1[[#This Row],[Costo Unitario]],"")</f>
        <v/>
      </c>
    </row>
    <row r="206" spans="1:14" ht="15" x14ac:dyDescent="0.25">
      <c r="A206" s="5" t="str">
        <f>IFERROR(LEFT(Table1[[#This Row],[Código]],1),"")</f>
        <v/>
      </c>
      <c r="B206" s="5" t="str">
        <f>IFERROR(RIGHT(Table1[[#This Row],[Código]],2),"")</f>
        <v/>
      </c>
      <c r="C206" s="5" t="str">
        <f>IFERROR(VLOOKUP(A206,Mapa!A:B,2,0),"")</f>
        <v/>
      </c>
      <c r="D20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06"/>
      <c r="F206" s="22" t="str">
        <f>IFERROR(VLOOKUP(Table1[[#This Row],[Código]],'Inventario Fisico'!A:D,4,FALSE),"")</f>
        <v/>
      </c>
      <c r="G206" s="28" t="str">
        <f>IFERROR(VLOOKUP(Table1[[#This Row],[Código]],'Inventario Fisico'!A:L,12,FALSE),"")</f>
        <v/>
      </c>
      <c r="H206" s="23" t="str">
        <f>IFERROR(VLOOKUP(Table1[[#This Row],[Código]],'Inventario Fisico'!A:O,15,FALSE),"")</f>
        <v/>
      </c>
      <c r="I206" s="24" t="str">
        <f>IFERROR(+Table1[[#This Row],[Sistema]]*Table1[[#This Row],[Costo Unitario]],"")</f>
        <v/>
      </c>
      <c r="J206" s="30">
        <f>IFERROR(IFERROR(VLOOKUP(E206,'Conteo Fisico'!A:B,2,FALSE),0),"")</f>
        <v>0</v>
      </c>
      <c r="K206" s="101" t="str">
        <f>IFERROR(+Table1[[#This Row],[Fisico]]-Table1[[#This Row],[Sistema]],"")</f>
        <v/>
      </c>
      <c r="L206" s="5" t="str">
        <f>_xlfn.IFS(Table1[[#This Row],[Diferencia]]&gt;0,"Sobrante",Table1[[#This Row],[Diferencia]]&lt;0,"Faltante",Table1[[#This Row],[Diferencia]]=0,"Ok")</f>
        <v>Sobrante</v>
      </c>
      <c r="M206" s="25"/>
      <c r="N206" s="13" t="str">
        <f>IFERROR(+Table1[[#This Row],[Diferencia]]*Table1[[#This Row],[Costo Unitario]],"")</f>
        <v/>
      </c>
    </row>
    <row r="207" spans="1:14" ht="15" x14ac:dyDescent="0.25">
      <c r="A207" s="5" t="str">
        <f>IFERROR(LEFT(Table1[[#This Row],[Código]],1),"")</f>
        <v/>
      </c>
      <c r="B207" s="5" t="str">
        <f>IFERROR(RIGHT(Table1[[#This Row],[Código]],2),"")</f>
        <v/>
      </c>
      <c r="C207" s="5" t="str">
        <f>IFERROR(VLOOKUP(A207,Mapa!A:B,2,0),"")</f>
        <v/>
      </c>
      <c r="D20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07"/>
      <c r="F207" s="22" t="str">
        <f>IFERROR(VLOOKUP(Table1[[#This Row],[Código]],'Inventario Fisico'!A:D,4,FALSE),"")</f>
        <v/>
      </c>
      <c r="G207" s="28" t="str">
        <f>IFERROR(VLOOKUP(Table1[[#This Row],[Código]],'Inventario Fisico'!A:L,12,FALSE),"")</f>
        <v/>
      </c>
      <c r="H207" s="23" t="str">
        <f>IFERROR(VLOOKUP(Table1[[#This Row],[Código]],'Inventario Fisico'!A:O,15,FALSE),"")</f>
        <v/>
      </c>
      <c r="I207" s="24" t="str">
        <f>IFERROR(+Table1[[#This Row],[Sistema]]*Table1[[#This Row],[Costo Unitario]],"")</f>
        <v/>
      </c>
      <c r="J207" s="30">
        <f>IFERROR(IFERROR(VLOOKUP(E207,'Conteo Fisico'!A:B,2,FALSE),0),"")</f>
        <v>0</v>
      </c>
      <c r="K207" s="101" t="str">
        <f>IFERROR(+Table1[[#This Row],[Fisico]]-Table1[[#This Row],[Sistema]],"")</f>
        <v/>
      </c>
      <c r="L207" s="5" t="str">
        <f>_xlfn.IFS(Table1[[#This Row],[Diferencia]]&gt;0,"Sobrante",Table1[[#This Row],[Diferencia]]&lt;0,"Faltante",Table1[[#This Row],[Diferencia]]=0,"Ok")</f>
        <v>Sobrante</v>
      </c>
      <c r="M207" s="25"/>
      <c r="N207" s="13" t="str">
        <f>IFERROR(+Table1[[#This Row],[Diferencia]]*Table1[[#This Row],[Costo Unitario]],"")</f>
        <v/>
      </c>
    </row>
    <row r="208" spans="1:14" ht="15" x14ac:dyDescent="0.25">
      <c r="A208" s="5" t="str">
        <f>IFERROR(LEFT(Table1[[#This Row],[Código]],1),"")</f>
        <v/>
      </c>
      <c r="B208" s="5" t="str">
        <f>IFERROR(RIGHT(Table1[[#This Row],[Código]],2),"")</f>
        <v/>
      </c>
      <c r="C208" s="5" t="str">
        <f>IFERROR(VLOOKUP(A208,Mapa!A:B,2,0),"")</f>
        <v/>
      </c>
      <c r="D20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08"/>
      <c r="F208" s="22" t="str">
        <f>IFERROR(VLOOKUP(Table1[[#This Row],[Código]],'Inventario Fisico'!A:D,4,FALSE),"")</f>
        <v/>
      </c>
      <c r="G208" s="28" t="str">
        <f>IFERROR(VLOOKUP(Table1[[#This Row],[Código]],'Inventario Fisico'!A:L,12,FALSE),"")</f>
        <v/>
      </c>
      <c r="H208" s="23" t="str">
        <f>IFERROR(VLOOKUP(Table1[[#This Row],[Código]],'Inventario Fisico'!A:O,15,FALSE),"")</f>
        <v/>
      </c>
      <c r="I208" s="24" t="str">
        <f>IFERROR(+Table1[[#This Row],[Sistema]]*Table1[[#This Row],[Costo Unitario]],"")</f>
        <v/>
      </c>
      <c r="J208" s="30">
        <f>IFERROR(IFERROR(VLOOKUP(E208,'Conteo Fisico'!A:B,2,FALSE),0),"")</f>
        <v>0</v>
      </c>
      <c r="K208" s="101" t="str">
        <f>IFERROR(+Table1[[#This Row],[Fisico]]-Table1[[#This Row],[Sistema]],"")</f>
        <v/>
      </c>
      <c r="L208" s="5" t="str">
        <f>_xlfn.IFS(Table1[[#This Row],[Diferencia]]&gt;0,"Sobrante",Table1[[#This Row],[Diferencia]]&lt;0,"Faltante",Table1[[#This Row],[Diferencia]]=0,"Ok")</f>
        <v>Sobrante</v>
      </c>
      <c r="M208" s="25"/>
      <c r="N208" s="13" t="str">
        <f>IFERROR(+Table1[[#This Row],[Diferencia]]*Table1[[#This Row],[Costo Unitario]],"")</f>
        <v/>
      </c>
    </row>
    <row r="209" spans="1:14" ht="15" x14ac:dyDescent="0.25">
      <c r="A209" s="5" t="str">
        <f>IFERROR(LEFT(Table1[[#This Row],[Código]],1),"")</f>
        <v/>
      </c>
      <c r="B209" s="5" t="str">
        <f>IFERROR(RIGHT(Table1[[#This Row],[Código]],2),"")</f>
        <v/>
      </c>
      <c r="C209" s="5" t="str">
        <f>IFERROR(VLOOKUP(A209,Mapa!A:B,2,0),"")</f>
        <v/>
      </c>
      <c r="D20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09"/>
      <c r="F209" s="22" t="str">
        <f>IFERROR(VLOOKUP(Table1[[#This Row],[Código]],'Inventario Fisico'!A:D,4,FALSE),"")</f>
        <v/>
      </c>
      <c r="G209" s="28" t="str">
        <f>IFERROR(VLOOKUP(Table1[[#This Row],[Código]],'Inventario Fisico'!A:L,12,FALSE),"")</f>
        <v/>
      </c>
      <c r="H209" s="23" t="str">
        <f>IFERROR(VLOOKUP(Table1[[#This Row],[Código]],'Inventario Fisico'!A:O,15,FALSE),"")</f>
        <v/>
      </c>
      <c r="I209" s="24" t="str">
        <f>IFERROR(+Table1[[#This Row],[Sistema]]*Table1[[#This Row],[Costo Unitario]],"")</f>
        <v/>
      </c>
      <c r="J209" s="30">
        <f>IFERROR(IFERROR(VLOOKUP(E209,'Conteo Fisico'!A:B,2,FALSE),0),"")</f>
        <v>0</v>
      </c>
      <c r="K209" s="101" t="str">
        <f>IFERROR(+Table1[[#This Row],[Fisico]]-Table1[[#This Row],[Sistema]],"")</f>
        <v/>
      </c>
      <c r="L209" s="5" t="str">
        <f>_xlfn.IFS(Table1[[#This Row],[Diferencia]]&gt;0,"Sobrante",Table1[[#This Row],[Diferencia]]&lt;0,"Faltante",Table1[[#This Row],[Diferencia]]=0,"Ok")</f>
        <v>Sobrante</v>
      </c>
      <c r="M209" s="25"/>
      <c r="N209" s="13" t="str">
        <f>IFERROR(+Table1[[#This Row],[Diferencia]]*Table1[[#This Row],[Costo Unitario]],"")</f>
        <v/>
      </c>
    </row>
    <row r="210" spans="1:14" ht="15" x14ac:dyDescent="0.25">
      <c r="A210" s="5" t="str">
        <f>IFERROR(LEFT(Table1[[#This Row],[Código]],1),"")</f>
        <v/>
      </c>
      <c r="B210" s="5" t="str">
        <f>IFERROR(RIGHT(Table1[[#This Row],[Código]],2),"")</f>
        <v/>
      </c>
      <c r="C210" s="5" t="str">
        <f>IFERROR(VLOOKUP(A210,Mapa!A:B,2,0),"")</f>
        <v/>
      </c>
      <c r="D21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10"/>
      <c r="F210" s="22" t="str">
        <f>IFERROR(VLOOKUP(Table1[[#This Row],[Código]],'Inventario Fisico'!A:D,4,FALSE),"")</f>
        <v/>
      </c>
      <c r="G210" s="28" t="str">
        <f>IFERROR(VLOOKUP(Table1[[#This Row],[Código]],'Inventario Fisico'!A:L,12,FALSE),"")</f>
        <v/>
      </c>
      <c r="H210" s="23" t="str">
        <f>IFERROR(VLOOKUP(Table1[[#This Row],[Código]],'Inventario Fisico'!A:O,15,FALSE),"")</f>
        <v/>
      </c>
      <c r="I210" s="24" t="str">
        <f>IFERROR(+Table1[[#This Row],[Sistema]]*Table1[[#This Row],[Costo Unitario]],"")</f>
        <v/>
      </c>
      <c r="J210" s="30">
        <f>IFERROR(IFERROR(VLOOKUP(E210,'Conteo Fisico'!A:B,2,FALSE),0),"")</f>
        <v>0</v>
      </c>
      <c r="K210" s="101" t="str">
        <f>IFERROR(+Table1[[#This Row],[Fisico]]-Table1[[#This Row],[Sistema]],"")</f>
        <v/>
      </c>
      <c r="L210" s="5" t="str">
        <f>_xlfn.IFS(Table1[[#This Row],[Diferencia]]&gt;0,"Sobrante",Table1[[#This Row],[Diferencia]]&lt;0,"Faltante",Table1[[#This Row],[Diferencia]]=0,"Ok")</f>
        <v>Sobrante</v>
      </c>
      <c r="M210" s="25"/>
      <c r="N210" s="13" t="str">
        <f>IFERROR(+Table1[[#This Row],[Diferencia]]*Table1[[#This Row],[Costo Unitario]],"")</f>
        <v/>
      </c>
    </row>
    <row r="211" spans="1:14" ht="15" x14ac:dyDescent="0.25">
      <c r="A211" s="5" t="str">
        <f>IFERROR(LEFT(Table1[[#This Row],[Código]],1),"")</f>
        <v/>
      </c>
      <c r="B211" s="5" t="str">
        <f>IFERROR(RIGHT(Table1[[#This Row],[Código]],2),"")</f>
        <v/>
      </c>
      <c r="C211" s="5" t="str">
        <f>IFERROR(VLOOKUP(A211,Mapa!A:B,2,0),"")</f>
        <v/>
      </c>
      <c r="D21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11"/>
      <c r="F211" s="22" t="str">
        <f>IFERROR(VLOOKUP(Table1[[#This Row],[Código]],'Inventario Fisico'!A:D,4,FALSE),"")</f>
        <v/>
      </c>
      <c r="G211" s="28" t="str">
        <f>IFERROR(VLOOKUP(Table1[[#This Row],[Código]],'Inventario Fisico'!A:L,12,FALSE),"")</f>
        <v/>
      </c>
      <c r="H211" s="23" t="str">
        <f>IFERROR(VLOOKUP(Table1[[#This Row],[Código]],'Inventario Fisico'!A:O,15,FALSE),"")</f>
        <v/>
      </c>
      <c r="I211" s="24" t="str">
        <f>IFERROR(+Table1[[#This Row],[Sistema]]*Table1[[#This Row],[Costo Unitario]],"")</f>
        <v/>
      </c>
      <c r="J211" s="30">
        <f>IFERROR(IFERROR(VLOOKUP(E211,'Conteo Fisico'!A:B,2,FALSE),0),"")</f>
        <v>0</v>
      </c>
      <c r="K211" s="101" t="str">
        <f>IFERROR(+Table1[[#This Row],[Fisico]]-Table1[[#This Row],[Sistema]],"")</f>
        <v/>
      </c>
      <c r="L211" s="5" t="str">
        <f>_xlfn.IFS(Table1[[#This Row],[Diferencia]]&gt;0,"Sobrante",Table1[[#This Row],[Diferencia]]&lt;0,"Faltante",Table1[[#This Row],[Diferencia]]=0,"Ok")</f>
        <v>Sobrante</v>
      </c>
      <c r="M211" s="25"/>
      <c r="N211" s="13" t="str">
        <f>IFERROR(+Table1[[#This Row],[Diferencia]]*Table1[[#This Row],[Costo Unitario]],"")</f>
        <v/>
      </c>
    </row>
    <row r="212" spans="1:14" ht="15" x14ac:dyDescent="0.25">
      <c r="A212" s="5" t="str">
        <f>IFERROR(LEFT(Table1[[#This Row],[Código]],1),"")</f>
        <v/>
      </c>
      <c r="B212" s="5" t="str">
        <f>IFERROR(RIGHT(Table1[[#This Row],[Código]],2),"")</f>
        <v/>
      </c>
      <c r="C212" s="5" t="str">
        <f>IFERROR(VLOOKUP(A212,Mapa!A:B,2,0),"")</f>
        <v/>
      </c>
      <c r="D21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12"/>
      <c r="F212" s="22" t="str">
        <f>IFERROR(VLOOKUP(Table1[[#This Row],[Código]],'Inventario Fisico'!A:D,4,FALSE),"")</f>
        <v/>
      </c>
      <c r="G212" s="28" t="str">
        <f>IFERROR(VLOOKUP(Table1[[#This Row],[Código]],'Inventario Fisico'!A:L,12,FALSE),"")</f>
        <v/>
      </c>
      <c r="H212" s="23" t="str">
        <f>IFERROR(VLOOKUP(Table1[[#This Row],[Código]],'Inventario Fisico'!A:O,15,FALSE),"")</f>
        <v/>
      </c>
      <c r="I212" s="24" t="str">
        <f>IFERROR(+Table1[[#This Row],[Sistema]]*Table1[[#This Row],[Costo Unitario]],"")</f>
        <v/>
      </c>
      <c r="J212" s="30">
        <f>IFERROR(IFERROR(VLOOKUP(E212,'Conteo Fisico'!A:B,2,FALSE),0),"")</f>
        <v>0</v>
      </c>
      <c r="K212" s="101" t="str">
        <f>IFERROR(+Table1[[#This Row],[Fisico]]-Table1[[#This Row],[Sistema]],"")</f>
        <v/>
      </c>
      <c r="L212" s="5" t="str">
        <f>_xlfn.IFS(Table1[[#This Row],[Diferencia]]&gt;0,"Sobrante",Table1[[#This Row],[Diferencia]]&lt;0,"Faltante",Table1[[#This Row],[Diferencia]]=0,"Ok")</f>
        <v>Sobrante</v>
      </c>
      <c r="M212" s="25"/>
      <c r="N212" s="13" t="str">
        <f>IFERROR(+Table1[[#This Row],[Diferencia]]*Table1[[#This Row],[Costo Unitario]],"")</f>
        <v/>
      </c>
    </row>
    <row r="213" spans="1:14" ht="15" x14ac:dyDescent="0.25">
      <c r="A213" s="5" t="str">
        <f>IFERROR(LEFT(Table1[[#This Row],[Código]],1),"")</f>
        <v/>
      </c>
      <c r="B213" s="5" t="str">
        <f>IFERROR(RIGHT(Table1[[#This Row],[Código]],2),"")</f>
        <v/>
      </c>
      <c r="C213" s="5" t="str">
        <f>IFERROR(VLOOKUP(A213,Mapa!A:B,2,0),"")</f>
        <v/>
      </c>
      <c r="D21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13"/>
      <c r="F213" s="22" t="str">
        <f>IFERROR(VLOOKUP(Table1[[#This Row],[Código]],'Inventario Fisico'!A:D,4,FALSE),"")</f>
        <v/>
      </c>
      <c r="G213" s="28" t="str">
        <f>IFERROR(VLOOKUP(Table1[[#This Row],[Código]],'Inventario Fisico'!A:L,12,FALSE),"")</f>
        <v/>
      </c>
      <c r="H213" s="23" t="str">
        <f>IFERROR(VLOOKUP(Table1[[#This Row],[Código]],'Inventario Fisico'!A:O,15,FALSE),"")</f>
        <v/>
      </c>
      <c r="I213" s="24" t="str">
        <f>IFERROR(+Table1[[#This Row],[Sistema]]*Table1[[#This Row],[Costo Unitario]],"")</f>
        <v/>
      </c>
      <c r="J213" s="30">
        <f>IFERROR(IFERROR(VLOOKUP(E213,'Conteo Fisico'!A:B,2,FALSE),0),"")</f>
        <v>0</v>
      </c>
      <c r="K213" s="101" t="str">
        <f>IFERROR(+Table1[[#This Row],[Fisico]]-Table1[[#This Row],[Sistema]],"")</f>
        <v/>
      </c>
      <c r="L213" s="5" t="str">
        <f>_xlfn.IFS(Table1[[#This Row],[Diferencia]]&gt;0,"Sobrante",Table1[[#This Row],[Diferencia]]&lt;0,"Faltante",Table1[[#This Row],[Diferencia]]=0,"Ok")</f>
        <v>Sobrante</v>
      </c>
      <c r="M213" s="25"/>
      <c r="N213" s="13" t="str">
        <f>IFERROR(+Table1[[#This Row],[Diferencia]]*Table1[[#This Row],[Costo Unitario]],"")</f>
        <v/>
      </c>
    </row>
    <row r="214" spans="1:14" ht="15" x14ac:dyDescent="0.25">
      <c r="A214" s="5" t="str">
        <f>IFERROR(LEFT(Table1[[#This Row],[Código]],1),"")</f>
        <v/>
      </c>
      <c r="B214" s="5" t="str">
        <f>IFERROR(RIGHT(Table1[[#This Row],[Código]],2),"")</f>
        <v/>
      </c>
      <c r="C214" s="5" t="str">
        <f>IFERROR(VLOOKUP(A214,Mapa!A:B,2,0),"")</f>
        <v/>
      </c>
      <c r="D21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14"/>
      <c r="F214" s="22" t="str">
        <f>IFERROR(VLOOKUP(Table1[[#This Row],[Código]],'Inventario Fisico'!A:D,4,FALSE),"")</f>
        <v/>
      </c>
      <c r="G214" s="28" t="str">
        <f>IFERROR(VLOOKUP(Table1[[#This Row],[Código]],'Inventario Fisico'!A:L,12,FALSE),"")</f>
        <v/>
      </c>
      <c r="H214" s="23" t="str">
        <f>IFERROR(VLOOKUP(Table1[[#This Row],[Código]],'Inventario Fisico'!A:O,15,FALSE),"")</f>
        <v/>
      </c>
      <c r="I214" s="24" t="str">
        <f>IFERROR(+Table1[[#This Row],[Sistema]]*Table1[[#This Row],[Costo Unitario]],"")</f>
        <v/>
      </c>
      <c r="J214" s="30">
        <f>IFERROR(IFERROR(VLOOKUP(E214,'Conteo Fisico'!A:B,2,FALSE),0),"")</f>
        <v>0</v>
      </c>
      <c r="K214" s="101" t="str">
        <f>IFERROR(+Table1[[#This Row],[Fisico]]-Table1[[#This Row],[Sistema]],"")</f>
        <v/>
      </c>
      <c r="L214" s="5" t="str">
        <f>_xlfn.IFS(Table1[[#This Row],[Diferencia]]&gt;0,"Sobrante",Table1[[#This Row],[Diferencia]]&lt;0,"Faltante",Table1[[#This Row],[Diferencia]]=0,"Ok")</f>
        <v>Sobrante</v>
      </c>
      <c r="M214" s="25"/>
      <c r="N214" s="13" t="str">
        <f>IFERROR(+Table1[[#This Row],[Diferencia]]*Table1[[#This Row],[Costo Unitario]],"")</f>
        <v/>
      </c>
    </row>
    <row r="215" spans="1:14" ht="15" x14ac:dyDescent="0.25">
      <c r="A215" s="5" t="str">
        <f>IFERROR(LEFT(Table1[[#This Row],[Código]],1),"")</f>
        <v/>
      </c>
      <c r="B215" s="5" t="str">
        <f>IFERROR(RIGHT(Table1[[#This Row],[Código]],2),"")</f>
        <v/>
      </c>
      <c r="C215" s="5" t="str">
        <f>IFERROR(VLOOKUP(A215,Mapa!A:B,2,0),"")</f>
        <v/>
      </c>
      <c r="D21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15"/>
      <c r="F215" s="22" t="str">
        <f>IFERROR(VLOOKUP(Table1[[#This Row],[Código]],'Inventario Fisico'!A:D,4,FALSE),"")</f>
        <v/>
      </c>
      <c r="G215" s="28" t="str">
        <f>IFERROR(VLOOKUP(Table1[[#This Row],[Código]],'Inventario Fisico'!A:L,12,FALSE),"")</f>
        <v/>
      </c>
      <c r="H215" s="23" t="str">
        <f>IFERROR(VLOOKUP(Table1[[#This Row],[Código]],'Inventario Fisico'!A:O,15,FALSE),"")</f>
        <v/>
      </c>
      <c r="I215" s="24" t="str">
        <f>IFERROR(+Table1[[#This Row],[Sistema]]*Table1[[#This Row],[Costo Unitario]],"")</f>
        <v/>
      </c>
      <c r="J215" s="30">
        <f>IFERROR(IFERROR(VLOOKUP(E215,'Conteo Fisico'!A:B,2,FALSE),0),"")</f>
        <v>0</v>
      </c>
      <c r="K215" s="101" t="str">
        <f>IFERROR(+Table1[[#This Row],[Fisico]]-Table1[[#This Row],[Sistema]],"")</f>
        <v/>
      </c>
      <c r="L215" s="5" t="str">
        <f>_xlfn.IFS(Table1[[#This Row],[Diferencia]]&gt;0,"Sobrante",Table1[[#This Row],[Diferencia]]&lt;0,"Faltante",Table1[[#This Row],[Diferencia]]=0,"Ok")</f>
        <v>Sobrante</v>
      </c>
      <c r="M215" s="25"/>
      <c r="N215" s="13" t="str">
        <f>IFERROR(+Table1[[#This Row],[Diferencia]]*Table1[[#This Row],[Costo Unitario]],"")</f>
        <v/>
      </c>
    </row>
    <row r="216" spans="1:14" ht="15" x14ac:dyDescent="0.25">
      <c r="A216" s="5" t="str">
        <f>IFERROR(LEFT(Table1[[#This Row],[Código]],1),"")</f>
        <v/>
      </c>
      <c r="B216" s="5" t="str">
        <f>IFERROR(RIGHT(Table1[[#This Row],[Código]],2),"")</f>
        <v/>
      </c>
      <c r="C216" s="5" t="str">
        <f>IFERROR(VLOOKUP(A216,Mapa!A:B,2,0),"")</f>
        <v/>
      </c>
      <c r="D21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16"/>
      <c r="F216" s="22" t="str">
        <f>IFERROR(VLOOKUP(Table1[[#This Row],[Código]],'Inventario Fisico'!A:D,4,FALSE),"")</f>
        <v/>
      </c>
      <c r="G216" s="28" t="str">
        <f>IFERROR(VLOOKUP(Table1[[#This Row],[Código]],'Inventario Fisico'!A:L,12,FALSE),"")</f>
        <v/>
      </c>
      <c r="H216" s="23" t="str">
        <f>IFERROR(VLOOKUP(Table1[[#This Row],[Código]],'Inventario Fisico'!A:O,15,FALSE),"")</f>
        <v/>
      </c>
      <c r="I216" s="24" t="str">
        <f>IFERROR(+Table1[[#This Row],[Sistema]]*Table1[[#This Row],[Costo Unitario]],"")</f>
        <v/>
      </c>
      <c r="J216" s="30">
        <f>IFERROR(IFERROR(VLOOKUP(E216,'Conteo Fisico'!A:B,2,FALSE),0),"")</f>
        <v>0</v>
      </c>
      <c r="K216" s="101" t="str">
        <f>IFERROR(+Table1[[#This Row],[Fisico]]-Table1[[#This Row],[Sistema]],"")</f>
        <v/>
      </c>
      <c r="L216" s="5" t="str">
        <f>_xlfn.IFS(Table1[[#This Row],[Diferencia]]&gt;0,"Sobrante",Table1[[#This Row],[Diferencia]]&lt;0,"Faltante",Table1[[#This Row],[Diferencia]]=0,"Ok")</f>
        <v>Sobrante</v>
      </c>
      <c r="M216" s="25"/>
      <c r="N216" s="13" t="str">
        <f>IFERROR(+Table1[[#This Row],[Diferencia]]*Table1[[#This Row],[Costo Unitario]],"")</f>
        <v/>
      </c>
    </row>
    <row r="217" spans="1:14" ht="15" x14ac:dyDescent="0.25">
      <c r="A217" s="5" t="str">
        <f>IFERROR(LEFT(Table1[[#This Row],[Código]],1),"")</f>
        <v/>
      </c>
      <c r="B217" s="5" t="str">
        <f>IFERROR(RIGHT(Table1[[#This Row],[Código]],2),"")</f>
        <v/>
      </c>
      <c r="C217" s="5" t="str">
        <f>IFERROR(VLOOKUP(A217,Mapa!A:B,2,0),"")</f>
        <v/>
      </c>
      <c r="D21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17"/>
      <c r="F217" s="22" t="str">
        <f>IFERROR(VLOOKUP(Table1[[#This Row],[Código]],'Inventario Fisico'!A:D,4,FALSE),"")</f>
        <v/>
      </c>
      <c r="G217" s="28" t="str">
        <f>IFERROR(VLOOKUP(Table1[[#This Row],[Código]],'Inventario Fisico'!A:L,12,FALSE),"")</f>
        <v/>
      </c>
      <c r="H217" s="23" t="str">
        <f>IFERROR(VLOOKUP(Table1[[#This Row],[Código]],'Inventario Fisico'!A:O,15,FALSE),"")</f>
        <v/>
      </c>
      <c r="I217" s="24" t="str">
        <f>IFERROR(+Table1[[#This Row],[Sistema]]*Table1[[#This Row],[Costo Unitario]],"")</f>
        <v/>
      </c>
      <c r="J217" s="30">
        <f>IFERROR(IFERROR(VLOOKUP(E217,'Conteo Fisico'!A:B,2,FALSE),0),"")</f>
        <v>0</v>
      </c>
      <c r="K217" s="101" t="str">
        <f>IFERROR(+Table1[[#This Row],[Fisico]]-Table1[[#This Row],[Sistema]],"")</f>
        <v/>
      </c>
      <c r="L217" s="5" t="str">
        <f>_xlfn.IFS(Table1[[#This Row],[Diferencia]]&gt;0,"Sobrante",Table1[[#This Row],[Diferencia]]&lt;0,"Faltante",Table1[[#This Row],[Diferencia]]=0,"Ok")</f>
        <v>Sobrante</v>
      </c>
      <c r="M217" s="25"/>
      <c r="N217" s="13" t="str">
        <f>IFERROR(+Table1[[#This Row],[Diferencia]]*Table1[[#This Row],[Costo Unitario]],"")</f>
        <v/>
      </c>
    </row>
    <row r="218" spans="1:14" ht="15" x14ac:dyDescent="0.25">
      <c r="A218" s="5" t="str">
        <f>IFERROR(LEFT(Table1[[#This Row],[Código]],1),"")</f>
        <v/>
      </c>
      <c r="B218" s="5" t="str">
        <f>IFERROR(RIGHT(Table1[[#This Row],[Código]],2),"")</f>
        <v/>
      </c>
      <c r="C218" s="5" t="str">
        <f>IFERROR(VLOOKUP(A218,Mapa!A:B,2,0),"")</f>
        <v/>
      </c>
      <c r="D21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18"/>
      <c r="F218" s="22" t="str">
        <f>IFERROR(VLOOKUP(Table1[[#This Row],[Código]],'Inventario Fisico'!A:D,4,FALSE),"")</f>
        <v/>
      </c>
      <c r="G218" s="28" t="str">
        <f>IFERROR(VLOOKUP(Table1[[#This Row],[Código]],'Inventario Fisico'!A:L,12,FALSE),"")</f>
        <v/>
      </c>
      <c r="H218" s="23" t="str">
        <f>IFERROR(VLOOKUP(Table1[[#This Row],[Código]],'Inventario Fisico'!A:O,15,FALSE),"")</f>
        <v/>
      </c>
      <c r="I218" s="24" t="str">
        <f>IFERROR(+Table1[[#This Row],[Sistema]]*Table1[[#This Row],[Costo Unitario]],"")</f>
        <v/>
      </c>
      <c r="J218" s="30">
        <f>IFERROR(IFERROR(VLOOKUP(E218,'Conteo Fisico'!A:B,2,FALSE),0),"")</f>
        <v>0</v>
      </c>
      <c r="K218" s="101" t="str">
        <f>IFERROR(+Table1[[#This Row],[Fisico]]-Table1[[#This Row],[Sistema]],"")</f>
        <v/>
      </c>
      <c r="L218" s="5" t="str">
        <f>_xlfn.IFS(Table1[[#This Row],[Diferencia]]&gt;0,"Sobrante",Table1[[#This Row],[Diferencia]]&lt;0,"Faltante",Table1[[#This Row],[Diferencia]]=0,"Ok")</f>
        <v>Sobrante</v>
      </c>
      <c r="M218" s="25"/>
      <c r="N218" s="13" t="str">
        <f>IFERROR(+Table1[[#This Row],[Diferencia]]*Table1[[#This Row],[Costo Unitario]],"")</f>
        <v/>
      </c>
    </row>
    <row r="219" spans="1:14" ht="15" x14ac:dyDescent="0.25">
      <c r="A219" s="5" t="str">
        <f>IFERROR(LEFT(Table1[[#This Row],[Código]],1),"")</f>
        <v/>
      </c>
      <c r="B219" s="5" t="str">
        <f>IFERROR(RIGHT(Table1[[#This Row],[Código]],2),"")</f>
        <v/>
      </c>
      <c r="C219" s="5" t="str">
        <f>IFERROR(VLOOKUP(A219,Mapa!A:B,2,0),"")</f>
        <v/>
      </c>
      <c r="D21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19"/>
      <c r="F219" s="22" t="str">
        <f>IFERROR(VLOOKUP(Table1[[#This Row],[Código]],'Inventario Fisico'!A:D,4,FALSE),"")</f>
        <v/>
      </c>
      <c r="G219" s="28" t="str">
        <f>IFERROR(VLOOKUP(Table1[[#This Row],[Código]],'Inventario Fisico'!A:L,12,FALSE),"")</f>
        <v/>
      </c>
      <c r="H219" s="23" t="str">
        <f>IFERROR(VLOOKUP(Table1[[#This Row],[Código]],'Inventario Fisico'!A:O,15,FALSE),"")</f>
        <v/>
      </c>
      <c r="I219" s="24" t="str">
        <f>IFERROR(+Table1[[#This Row],[Sistema]]*Table1[[#This Row],[Costo Unitario]],"")</f>
        <v/>
      </c>
      <c r="J219" s="30">
        <f>IFERROR(IFERROR(VLOOKUP(E219,'Conteo Fisico'!A:B,2,FALSE),0),"")</f>
        <v>0</v>
      </c>
      <c r="K219" s="101" t="str">
        <f>IFERROR(+Table1[[#This Row],[Fisico]]-Table1[[#This Row],[Sistema]],"")</f>
        <v/>
      </c>
      <c r="L219" s="5" t="str">
        <f>_xlfn.IFS(Table1[[#This Row],[Diferencia]]&gt;0,"Sobrante",Table1[[#This Row],[Diferencia]]&lt;0,"Faltante",Table1[[#This Row],[Diferencia]]=0,"Ok")</f>
        <v>Sobrante</v>
      </c>
      <c r="M219" s="25"/>
      <c r="N219" s="13" t="str">
        <f>IFERROR(+Table1[[#This Row],[Diferencia]]*Table1[[#This Row],[Costo Unitario]],"")</f>
        <v/>
      </c>
    </row>
    <row r="220" spans="1:14" ht="15" x14ac:dyDescent="0.25">
      <c r="A220" s="5" t="str">
        <f>IFERROR(LEFT(Table1[[#This Row],[Código]],1),"")</f>
        <v/>
      </c>
      <c r="B220" s="5" t="str">
        <f>IFERROR(RIGHT(Table1[[#This Row],[Código]],2),"")</f>
        <v/>
      </c>
      <c r="C220" s="5" t="str">
        <f>IFERROR(VLOOKUP(A220,Mapa!A:B,2,0),"")</f>
        <v/>
      </c>
      <c r="D22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20"/>
      <c r="F220" s="22" t="str">
        <f>IFERROR(VLOOKUP(Table1[[#This Row],[Código]],'Inventario Fisico'!A:D,4,FALSE),"")</f>
        <v/>
      </c>
      <c r="G220" s="28" t="str">
        <f>IFERROR(VLOOKUP(Table1[[#This Row],[Código]],'Inventario Fisico'!A:L,12,FALSE),"")</f>
        <v/>
      </c>
      <c r="H220" s="23" t="str">
        <f>IFERROR(VLOOKUP(Table1[[#This Row],[Código]],'Inventario Fisico'!A:O,15,FALSE),"")</f>
        <v/>
      </c>
      <c r="I220" s="24" t="str">
        <f>IFERROR(+Table1[[#This Row],[Sistema]]*Table1[[#This Row],[Costo Unitario]],"")</f>
        <v/>
      </c>
      <c r="J220" s="30">
        <f>IFERROR(IFERROR(VLOOKUP(E220,'Conteo Fisico'!A:B,2,FALSE),0),"")</f>
        <v>0</v>
      </c>
      <c r="K220" s="101" t="str">
        <f>IFERROR(+Table1[[#This Row],[Fisico]]-Table1[[#This Row],[Sistema]],"")</f>
        <v/>
      </c>
      <c r="L220" s="5" t="str">
        <f>_xlfn.IFS(Table1[[#This Row],[Diferencia]]&gt;0,"Sobrante",Table1[[#This Row],[Diferencia]]&lt;0,"Faltante",Table1[[#This Row],[Diferencia]]=0,"Ok")</f>
        <v>Sobrante</v>
      </c>
      <c r="M220" s="25"/>
      <c r="N220" s="13" t="str">
        <f>IFERROR(+Table1[[#This Row],[Diferencia]]*Table1[[#This Row],[Costo Unitario]],"")</f>
        <v/>
      </c>
    </row>
    <row r="221" spans="1:14" ht="15" x14ac:dyDescent="0.25">
      <c r="A221" s="5" t="str">
        <f>IFERROR(LEFT(Table1[[#This Row],[Código]],1),"")</f>
        <v/>
      </c>
      <c r="B221" s="5" t="str">
        <f>IFERROR(RIGHT(Table1[[#This Row],[Código]],2),"")</f>
        <v/>
      </c>
      <c r="C221" s="5" t="str">
        <f>IFERROR(VLOOKUP(A221,Mapa!A:B,2,0),"")</f>
        <v/>
      </c>
      <c r="D22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21"/>
      <c r="F221" s="22" t="str">
        <f>IFERROR(VLOOKUP(Table1[[#This Row],[Código]],'Inventario Fisico'!A:D,4,FALSE),"")</f>
        <v/>
      </c>
      <c r="G221" s="28" t="str">
        <f>IFERROR(VLOOKUP(Table1[[#This Row],[Código]],'Inventario Fisico'!A:L,12,FALSE),"")</f>
        <v/>
      </c>
      <c r="H221" s="23" t="str">
        <f>IFERROR(VLOOKUP(Table1[[#This Row],[Código]],'Inventario Fisico'!A:O,15,FALSE),"")</f>
        <v/>
      </c>
      <c r="I221" s="24" t="str">
        <f>IFERROR(+Table1[[#This Row],[Sistema]]*Table1[[#This Row],[Costo Unitario]],"")</f>
        <v/>
      </c>
      <c r="J221" s="30">
        <f>IFERROR(IFERROR(VLOOKUP(E221,'Conteo Fisico'!A:B,2,FALSE),0),"")</f>
        <v>0</v>
      </c>
      <c r="K221" s="101" t="str">
        <f>IFERROR(+Table1[[#This Row],[Fisico]]-Table1[[#This Row],[Sistema]],"")</f>
        <v/>
      </c>
      <c r="L221" s="5" t="str">
        <f>_xlfn.IFS(Table1[[#This Row],[Diferencia]]&gt;0,"Sobrante",Table1[[#This Row],[Diferencia]]&lt;0,"Faltante",Table1[[#This Row],[Diferencia]]=0,"Ok")</f>
        <v>Sobrante</v>
      </c>
      <c r="M221" s="25"/>
      <c r="N221" s="13" t="str">
        <f>IFERROR(+Table1[[#This Row],[Diferencia]]*Table1[[#This Row],[Costo Unitario]],"")</f>
        <v/>
      </c>
    </row>
    <row r="222" spans="1:14" ht="15" x14ac:dyDescent="0.25">
      <c r="A222" s="5" t="str">
        <f>IFERROR(LEFT(Table1[[#This Row],[Código]],1),"")</f>
        <v/>
      </c>
      <c r="B222" s="5" t="str">
        <f>IFERROR(RIGHT(Table1[[#This Row],[Código]],2),"")</f>
        <v/>
      </c>
      <c r="C222" s="5" t="str">
        <f>IFERROR(VLOOKUP(A222,Mapa!A:B,2,0),"")</f>
        <v/>
      </c>
      <c r="D22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22"/>
      <c r="F222" s="22" t="str">
        <f>IFERROR(VLOOKUP(Table1[[#This Row],[Código]],'Inventario Fisico'!A:D,4,FALSE),"")</f>
        <v/>
      </c>
      <c r="G222" s="28" t="str">
        <f>IFERROR(VLOOKUP(Table1[[#This Row],[Código]],'Inventario Fisico'!A:L,12,FALSE),"")</f>
        <v/>
      </c>
      <c r="H222" s="23" t="str">
        <f>IFERROR(VLOOKUP(Table1[[#This Row],[Código]],'Inventario Fisico'!A:O,15,FALSE),"")</f>
        <v/>
      </c>
      <c r="I222" s="24" t="str">
        <f>IFERROR(+Table1[[#This Row],[Sistema]]*Table1[[#This Row],[Costo Unitario]],"")</f>
        <v/>
      </c>
      <c r="J222" s="30">
        <f>IFERROR(IFERROR(VLOOKUP(E222,'Conteo Fisico'!A:B,2,FALSE),0),"")</f>
        <v>0</v>
      </c>
      <c r="K222" s="101" t="str">
        <f>IFERROR(+Table1[[#This Row],[Fisico]]-Table1[[#This Row],[Sistema]],"")</f>
        <v/>
      </c>
      <c r="L222" s="5" t="str">
        <f>_xlfn.IFS(Table1[[#This Row],[Diferencia]]&gt;0,"Sobrante",Table1[[#This Row],[Diferencia]]&lt;0,"Faltante",Table1[[#This Row],[Diferencia]]=0,"Ok")</f>
        <v>Sobrante</v>
      </c>
      <c r="M222" s="25"/>
      <c r="N222" s="13" t="str">
        <f>IFERROR(+Table1[[#This Row],[Diferencia]]*Table1[[#This Row],[Costo Unitario]],"")</f>
        <v/>
      </c>
    </row>
    <row r="223" spans="1:14" ht="15" x14ac:dyDescent="0.25">
      <c r="A223" s="5" t="str">
        <f>IFERROR(LEFT(Table1[[#This Row],[Código]],1),"")</f>
        <v/>
      </c>
      <c r="B223" s="5" t="str">
        <f>IFERROR(RIGHT(Table1[[#This Row],[Código]],2),"")</f>
        <v/>
      </c>
      <c r="C223" s="5" t="str">
        <f>IFERROR(VLOOKUP(A223,Mapa!A:B,2,0),"")</f>
        <v/>
      </c>
      <c r="D22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23"/>
      <c r="F223" s="22" t="str">
        <f>IFERROR(VLOOKUP(Table1[[#This Row],[Código]],'Inventario Fisico'!A:D,4,FALSE),"")</f>
        <v/>
      </c>
      <c r="G223" s="28" t="str">
        <f>IFERROR(VLOOKUP(Table1[[#This Row],[Código]],'Inventario Fisico'!A:L,12,FALSE),"")</f>
        <v/>
      </c>
      <c r="H223" s="23" t="str">
        <f>IFERROR(VLOOKUP(Table1[[#This Row],[Código]],'Inventario Fisico'!A:O,15,FALSE),"")</f>
        <v/>
      </c>
      <c r="I223" s="24" t="str">
        <f>IFERROR(+Table1[[#This Row],[Sistema]]*Table1[[#This Row],[Costo Unitario]],"")</f>
        <v/>
      </c>
      <c r="J223" s="30">
        <f>IFERROR(IFERROR(VLOOKUP(E223,'Conteo Fisico'!A:B,2,FALSE),0),"")</f>
        <v>0</v>
      </c>
      <c r="K223" s="101" t="str">
        <f>IFERROR(+Table1[[#This Row],[Fisico]]-Table1[[#This Row],[Sistema]],"")</f>
        <v/>
      </c>
      <c r="L223" s="5" t="str">
        <f>_xlfn.IFS(Table1[[#This Row],[Diferencia]]&gt;0,"Sobrante",Table1[[#This Row],[Diferencia]]&lt;0,"Faltante",Table1[[#This Row],[Diferencia]]=0,"Ok")</f>
        <v>Sobrante</v>
      </c>
      <c r="M223" s="25"/>
      <c r="N223" s="13" t="str">
        <f>IFERROR(+Table1[[#This Row],[Diferencia]]*Table1[[#This Row],[Costo Unitario]],"")</f>
        <v/>
      </c>
    </row>
    <row r="224" spans="1:14" ht="15" x14ac:dyDescent="0.25">
      <c r="A224" s="5" t="str">
        <f>IFERROR(LEFT(Table1[[#This Row],[Código]],1),"")</f>
        <v/>
      </c>
      <c r="B224" s="5" t="str">
        <f>IFERROR(RIGHT(Table1[[#This Row],[Código]],2),"")</f>
        <v/>
      </c>
      <c r="C224" s="5" t="str">
        <f>IFERROR(VLOOKUP(A224,Mapa!A:B,2,0),"")</f>
        <v/>
      </c>
      <c r="D22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24"/>
      <c r="F224" s="22" t="str">
        <f>IFERROR(VLOOKUP(Table1[[#This Row],[Código]],'Inventario Fisico'!A:D,4,FALSE),"")</f>
        <v/>
      </c>
      <c r="G224" s="28" t="str">
        <f>IFERROR(VLOOKUP(Table1[[#This Row],[Código]],'Inventario Fisico'!A:L,12,FALSE),"")</f>
        <v/>
      </c>
      <c r="H224" s="23" t="str">
        <f>IFERROR(VLOOKUP(Table1[[#This Row],[Código]],'Inventario Fisico'!A:O,15,FALSE),"")</f>
        <v/>
      </c>
      <c r="I224" s="24" t="str">
        <f>IFERROR(+Table1[[#This Row],[Sistema]]*Table1[[#This Row],[Costo Unitario]],"")</f>
        <v/>
      </c>
      <c r="J224" s="30">
        <f>IFERROR(IFERROR(VLOOKUP(E224,'Conteo Fisico'!A:B,2,FALSE),0),"")</f>
        <v>0</v>
      </c>
      <c r="K224" s="101" t="str">
        <f>IFERROR(+Table1[[#This Row],[Fisico]]-Table1[[#This Row],[Sistema]],"")</f>
        <v/>
      </c>
      <c r="L224" s="5" t="str">
        <f>_xlfn.IFS(Table1[[#This Row],[Diferencia]]&gt;0,"Sobrante",Table1[[#This Row],[Diferencia]]&lt;0,"Faltante",Table1[[#This Row],[Diferencia]]=0,"Ok")</f>
        <v>Sobrante</v>
      </c>
      <c r="M224" s="25"/>
      <c r="N224" s="13" t="str">
        <f>IFERROR(+Table1[[#This Row],[Diferencia]]*Table1[[#This Row],[Costo Unitario]],"")</f>
        <v/>
      </c>
    </row>
    <row r="225" spans="1:14" ht="15" x14ac:dyDescent="0.25">
      <c r="A225" s="5" t="str">
        <f>IFERROR(LEFT(Table1[[#This Row],[Código]],1),"")</f>
        <v/>
      </c>
      <c r="B225" s="5" t="str">
        <f>IFERROR(RIGHT(Table1[[#This Row],[Código]],2),"")</f>
        <v/>
      </c>
      <c r="C225" s="5" t="str">
        <f>IFERROR(VLOOKUP(A225,Mapa!A:B,2,0),"")</f>
        <v/>
      </c>
      <c r="D22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25"/>
      <c r="F225" s="22" t="str">
        <f>IFERROR(VLOOKUP(Table1[[#This Row],[Código]],'Inventario Fisico'!A:D,4,FALSE),"")</f>
        <v/>
      </c>
      <c r="G225" s="28" t="str">
        <f>IFERROR(VLOOKUP(Table1[[#This Row],[Código]],'Inventario Fisico'!A:L,12,FALSE),"")</f>
        <v/>
      </c>
      <c r="H225" s="23" t="str">
        <f>IFERROR(VLOOKUP(Table1[[#This Row],[Código]],'Inventario Fisico'!A:O,15,FALSE),"")</f>
        <v/>
      </c>
      <c r="I225" s="24" t="str">
        <f>IFERROR(+Table1[[#This Row],[Sistema]]*Table1[[#This Row],[Costo Unitario]],"")</f>
        <v/>
      </c>
      <c r="J225" s="30">
        <f>IFERROR(IFERROR(VLOOKUP(E225,'Conteo Fisico'!A:B,2,FALSE),0),"")</f>
        <v>0</v>
      </c>
      <c r="K225" s="101" t="str">
        <f>IFERROR(+Table1[[#This Row],[Fisico]]-Table1[[#This Row],[Sistema]],"")</f>
        <v/>
      </c>
      <c r="L225" s="5" t="str">
        <f>_xlfn.IFS(Table1[[#This Row],[Diferencia]]&gt;0,"Sobrante",Table1[[#This Row],[Diferencia]]&lt;0,"Faltante",Table1[[#This Row],[Diferencia]]=0,"Ok")</f>
        <v>Sobrante</v>
      </c>
      <c r="M225" s="25"/>
      <c r="N225" s="13" t="str">
        <f>IFERROR(+Table1[[#This Row],[Diferencia]]*Table1[[#This Row],[Costo Unitario]],"")</f>
        <v/>
      </c>
    </row>
    <row r="226" spans="1:14" ht="15" x14ac:dyDescent="0.25">
      <c r="A226" s="5" t="str">
        <f>IFERROR(LEFT(Table1[[#This Row],[Código]],1),"")</f>
        <v/>
      </c>
      <c r="B226" s="5" t="str">
        <f>IFERROR(RIGHT(Table1[[#This Row],[Código]],2),"")</f>
        <v/>
      </c>
      <c r="C226" s="5" t="str">
        <f>IFERROR(VLOOKUP(A226,Mapa!A:B,2,0),"")</f>
        <v/>
      </c>
      <c r="D22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26"/>
      <c r="F226" s="22" t="str">
        <f>IFERROR(VLOOKUP(Table1[[#This Row],[Código]],'Inventario Fisico'!A:D,4,FALSE),"")</f>
        <v/>
      </c>
      <c r="G226" s="28" t="str">
        <f>IFERROR(VLOOKUP(Table1[[#This Row],[Código]],'Inventario Fisico'!A:L,12,FALSE),"")</f>
        <v/>
      </c>
      <c r="H226" s="23" t="str">
        <f>IFERROR(VLOOKUP(Table1[[#This Row],[Código]],'Inventario Fisico'!A:O,15,FALSE),"")</f>
        <v/>
      </c>
      <c r="I226" s="24" t="str">
        <f>IFERROR(+Table1[[#This Row],[Sistema]]*Table1[[#This Row],[Costo Unitario]],"")</f>
        <v/>
      </c>
      <c r="J226" s="30">
        <f>IFERROR(IFERROR(VLOOKUP(E226,'Conteo Fisico'!A:B,2,FALSE),0),"")</f>
        <v>0</v>
      </c>
      <c r="K226" s="101" t="str">
        <f>IFERROR(+Table1[[#This Row],[Fisico]]-Table1[[#This Row],[Sistema]],"")</f>
        <v/>
      </c>
      <c r="L226" s="5" t="str">
        <f>_xlfn.IFS(Table1[[#This Row],[Diferencia]]&gt;0,"Sobrante",Table1[[#This Row],[Diferencia]]&lt;0,"Faltante",Table1[[#This Row],[Diferencia]]=0,"Ok")</f>
        <v>Sobrante</v>
      </c>
      <c r="M226" s="25"/>
      <c r="N226" s="13" t="str">
        <f>IFERROR(+Table1[[#This Row],[Diferencia]]*Table1[[#This Row],[Costo Unitario]],"")</f>
        <v/>
      </c>
    </row>
    <row r="227" spans="1:14" ht="15" x14ac:dyDescent="0.25">
      <c r="A227" s="5" t="str">
        <f>IFERROR(LEFT(Table1[[#This Row],[Código]],1),"")</f>
        <v/>
      </c>
      <c r="B227" s="5" t="str">
        <f>IFERROR(RIGHT(Table1[[#This Row],[Código]],2),"")</f>
        <v/>
      </c>
      <c r="C227" s="5" t="str">
        <f>IFERROR(VLOOKUP(A227,Mapa!A:B,2,0),"")</f>
        <v/>
      </c>
      <c r="D22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27"/>
      <c r="F227" s="22" t="str">
        <f>IFERROR(VLOOKUP(Table1[[#This Row],[Código]],'Inventario Fisico'!A:D,4,FALSE),"")</f>
        <v/>
      </c>
      <c r="G227" s="28" t="str">
        <f>IFERROR(VLOOKUP(Table1[[#This Row],[Código]],'Inventario Fisico'!A:L,12,FALSE),"")</f>
        <v/>
      </c>
      <c r="H227" s="23" t="str">
        <f>IFERROR(VLOOKUP(Table1[[#This Row],[Código]],'Inventario Fisico'!A:O,15,FALSE),"")</f>
        <v/>
      </c>
      <c r="I227" s="24" t="str">
        <f>IFERROR(+Table1[[#This Row],[Sistema]]*Table1[[#This Row],[Costo Unitario]],"")</f>
        <v/>
      </c>
      <c r="J227" s="30">
        <f>IFERROR(IFERROR(VLOOKUP(E227,'Conteo Fisico'!A:B,2,FALSE),0),"")</f>
        <v>0</v>
      </c>
      <c r="K227" s="101" t="str">
        <f>IFERROR(+Table1[[#This Row],[Fisico]]-Table1[[#This Row],[Sistema]],"")</f>
        <v/>
      </c>
      <c r="L227" s="5" t="str">
        <f>_xlfn.IFS(Table1[[#This Row],[Diferencia]]&gt;0,"Sobrante",Table1[[#This Row],[Diferencia]]&lt;0,"Faltante",Table1[[#This Row],[Diferencia]]=0,"Ok")</f>
        <v>Sobrante</v>
      </c>
      <c r="M227" s="25"/>
      <c r="N227" s="13" t="str">
        <f>IFERROR(+Table1[[#This Row],[Diferencia]]*Table1[[#This Row],[Costo Unitario]],"")</f>
        <v/>
      </c>
    </row>
    <row r="228" spans="1:14" ht="15" x14ac:dyDescent="0.25">
      <c r="A228" s="5" t="str">
        <f>IFERROR(LEFT(Table1[[#This Row],[Código]],1),"")</f>
        <v/>
      </c>
      <c r="B228" s="5" t="str">
        <f>IFERROR(RIGHT(Table1[[#This Row],[Código]],2),"")</f>
        <v/>
      </c>
      <c r="C228" s="5" t="str">
        <f>IFERROR(VLOOKUP(A228,Mapa!A:B,2,0),"")</f>
        <v/>
      </c>
      <c r="D22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28"/>
      <c r="F228" s="22" t="str">
        <f>IFERROR(VLOOKUP(Table1[[#This Row],[Código]],'Inventario Fisico'!A:D,4,FALSE),"")</f>
        <v/>
      </c>
      <c r="G228" s="28" t="str">
        <f>IFERROR(VLOOKUP(Table1[[#This Row],[Código]],'Inventario Fisico'!A:L,12,FALSE),"")</f>
        <v/>
      </c>
      <c r="H228" s="23" t="str">
        <f>IFERROR(VLOOKUP(Table1[[#This Row],[Código]],'Inventario Fisico'!A:O,15,FALSE),"")</f>
        <v/>
      </c>
      <c r="I228" s="24" t="str">
        <f>IFERROR(+Table1[[#This Row],[Sistema]]*Table1[[#This Row],[Costo Unitario]],"")</f>
        <v/>
      </c>
      <c r="J228" s="30">
        <f>IFERROR(IFERROR(VLOOKUP(E228,'Conteo Fisico'!A:B,2,FALSE),0),"")</f>
        <v>0</v>
      </c>
      <c r="K228" s="101" t="str">
        <f>IFERROR(+Table1[[#This Row],[Fisico]]-Table1[[#This Row],[Sistema]],"")</f>
        <v/>
      </c>
      <c r="L228" s="5" t="str">
        <f>_xlfn.IFS(Table1[[#This Row],[Diferencia]]&gt;0,"Sobrante",Table1[[#This Row],[Diferencia]]&lt;0,"Faltante",Table1[[#This Row],[Diferencia]]=0,"Ok")</f>
        <v>Sobrante</v>
      </c>
      <c r="M228" s="25"/>
      <c r="N228" s="13" t="str">
        <f>IFERROR(+Table1[[#This Row],[Diferencia]]*Table1[[#This Row],[Costo Unitario]],"")</f>
        <v/>
      </c>
    </row>
    <row r="229" spans="1:14" ht="15" x14ac:dyDescent="0.25">
      <c r="A229" s="5" t="str">
        <f>IFERROR(LEFT(Table1[[#This Row],[Código]],1),"")</f>
        <v/>
      </c>
      <c r="B229" s="5" t="str">
        <f>IFERROR(RIGHT(Table1[[#This Row],[Código]],2),"")</f>
        <v/>
      </c>
      <c r="C229" s="5" t="str">
        <f>IFERROR(VLOOKUP(A229,Mapa!A:B,2,0),"")</f>
        <v/>
      </c>
      <c r="D22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29"/>
      <c r="F229" s="22" t="str">
        <f>IFERROR(VLOOKUP(Table1[[#This Row],[Código]],'Inventario Fisico'!A:D,4,FALSE),"")</f>
        <v/>
      </c>
      <c r="G229" s="28" t="str">
        <f>IFERROR(VLOOKUP(Table1[[#This Row],[Código]],'Inventario Fisico'!A:L,12,FALSE),"")</f>
        <v/>
      </c>
      <c r="H229" s="23" t="str">
        <f>IFERROR(VLOOKUP(Table1[[#This Row],[Código]],'Inventario Fisico'!A:O,15,FALSE),"")</f>
        <v/>
      </c>
      <c r="I229" s="24" t="str">
        <f>IFERROR(+Table1[[#This Row],[Sistema]]*Table1[[#This Row],[Costo Unitario]],"")</f>
        <v/>
      </c>
      <c r="J229" s="30">
        <f>IFERROR(IFERROR(VLOOKUP(E229,'Conteo Fisico'!A:B,2,FALSE),0),"")</f>
        <v>0</v>
      </c>
      <c r="K229" s="101" t="str">
        <f>IFERROR(+Table1[[#This Row],[Fisico]]-Table1[[#This Row],[Sistema]],"")</f>
        <v/>
      </c>
      <c r="L229" s="5" t="str">
        <f>_xlfn.IFS(Table1[[#This Row],[Diferencia]]&gt;0,"Sobrante",Table1[[#This Row],[Diferencia]]&lt;0,"Faltante",Table1[[#This Row],[Diferencia]]=0,"Ok")</f>
        <v>Sobrante</v>
      </c>
      <c r="M229" s="25"/>
      <c r="N229" s="13" t="str">
        <f>IFERROR(+Table1[[#This Row],[Diferencia]]*Table1[[#This Row],[Costo Unitario]],"")</f>
        <v/>
      </c>
    </row>
    <row r="230" spans="1:14" ht="15" x14ac:dyDescent="0.25">
      <c r="A230" s="5" t="str">
        <f>IFERROR(LEFT(Table1[[#This Row],[Código]],1),"")</f>
        <v/>
      </c>
      <c r="B230" s="5" t="str">
        <f>IFERROR(RIGHT(Table1[[#This Row],[Código]],2),"")</f>
        <v/>
      </c>
      <c r="C230" s="5" t="str">
        <f>IFERROR(VLOOKUP(A230,Mapa!A:B,2,0),"")</f>
        <v/>
      </c>
      <c r="D23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30"/>
      <c r="F230" s="22" t="str">
        <f>IFERROR(VLOOKUP(Table1[[#This Row],[Código]],'Inventario Fisico'!A:D,4,FALSE),"")</f>
        <v/>
      </c>
      <c r="G230" s="28" t="str">
        <f>IFERROR(VLOOKUP(Table1[[#This Row],[Código]],'Inventario Fisico'!A:L,12,FALSE),"")</f>
        <v/>
      </c>
      <c r="H230" s="23" t="str">
        <f>IFERROR(VLOOKUP(Table1[[#This Row],[Código]],'Inventario Fisico'!A:O,15,FALSE),"")</f>
        <v/>
      </c>
      <c r="I230" s="24" t="str">
        <f>IFERROR(+Table1[[#This Row],[Sistema]]*Table1[[#This Row],[Costo Unitario]],"")</f>
        <v/>
      </c>
      <c r="J230" s="30">
        <f>IFERROR(IFERROR(VLOOKUP(E230,'Conteo Fisico'!A:B,2,FALSE),0),"")</f>
        <v>0</v>
      </c>
      <c r="K230" s="101" t="str">
        <f>IFERROR(+Table1[[#This Row],[Fisico]]-Table1[[#This Row],[Sistema]],"")</f>
        <v/>
      </c>
      <c r="L230" s="5" t="str">
        <f>_xlfn.IFS(Table1[[#This Row],[Diferencia]]&gt;0,"Sobrante",Table1[[#This Row],[Diferencia]]&lt;0,"Faltante",Table1[[#This Row],[Diferencia]]=0,"Ok")</f>
        <v>Sobrante</v>
      </c>
      <c r="M230" s="25"/>
      <c r="N230" s="13" t="str">
        <f>IFERROR(+Table1[[#This Row],[Diferencia]]*Table1[[#This Row],[Costo Unitario]],"")</f>
        <v/>
      </c>
    </row>
    <row r="231" spans="1:14" ht="15" x14ac:dyDescent="0.25">
      <c r="A231" s="5" t="str">
        <f>IFERROR(LEFT(Table1[[#This Row],[Código]],1),"")</f>
        <v/>
      </c>
      <c r="B231" s="5" t="str">
        <f>IFERROR(RIGHT(Table1[[#This Row],[Código]],2),"")</f>
        <v/>
      </c>
      <c r="C231" s="5" t="str">
        <f>IFERROR(VLOOKUP(A231,Mapa!A:B,2,0),"")</f>
        <v/>
      </c>
      <c r="D23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31"/>
      <c r="F231" s="22" t="str">
        <f>IFERROR(VLOOKUP(Table1[[#This Row],[Código]],'Inventario Fisico'!A:D,4,FALSE),"")</f>
        <v/>
      </c>
      <c r="G231" s="28" t="str">
        <f>IFERROR(VLOOKUP(Table1[[#This Row],[Código]],'Inventario Fisico'!A:L,12,FALSE),"")</f>
        <v/>
      </c>
      <c r="H231" s="23" t="str">
        <f>IFERROR(VLOOKUP(Table1[[#This Row],[Código]],'Inventario Fisico'!A:O,15,FALSE),"")</f>
        <v/>
      </c>
      <c r="I231" s="24" t="str">
        <f>IFERROR(+Table1[[#This Row],[Sistema]]*Table1[[#This Row],[Costo Unitario]],"")</f>
        <v/>
      </c>
      <c r="J231" s="30">
        <f>IFERROR(IFERROR(VLOOKUP(E231,'Conteo Fisico'!A:B,2,FALSE),0),"")</f>
        <v>0</v>
      </c>
      <c r="K231" s="101" t="str">
        <f>IFERROR(+Table1[[#This Row],[Fisico]]-Table1[[#This Row],[Sistema]],"")</f>
        <v/>
      </c>
      <c r="L231" s="5" t="str">
        <f>_xlfn.IFS(Table1[[#This Row],[Diferencia]]&gt;0,"Sobrante",Table1[[#This Row],[Diferencia]]&lt;0,"Faltante",Table1[[#This Row],[Diferencia]]=0,"Ok")</f>
        <v>Sobrante</v>
      </c>
      <c r="M231" s="25"/>
      <c r="N231" s="13" t="str">
        <f>IFERROR(+Table1[[#This Row],[Diferencia]]*Table1[[#This Row],[Costo Unitario]],"")</f>
        <v/>
      </c>
    </row>
    <row r="232" spans="1:14" ht="15" x14ac:dyDescent="0.25">
      <c r="A232" s="5" t="str">
        <f>IFERROR(LEFT(Table1[[#This Row],[Código]],1),"")</f>
        <v/>
      </c>
      <c r="B232" s="5" t="str">
        <f>IFERROR(RIGHT(Table1[[#This Row],[Código]],2),"")</f>
        <v/>
      </c>
      <c r="C232" s="5" t="str">
        <f>IFERROR(VLOOKUP(A232,Mapa!A:B,2,0),"")</f>
        <v/>
      </c>
      <c r="D23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32"/>
      <c r="F232" s="22" t="str">
        <f>IFERROR(VLOOKUP(Table1[[#This Row],[Código]],'Inventario Fisico'!A:D,4,FALSE),"")</f>
        <v/>
      </c>
      <c r="G232" s="28" t="str">
        <f>IFERROR(VLOOKUP(Table1[[#This Row],[Código]],'Inventario Fisico'!A:L,12,FALSE),"")</f>
        <v/>
      </c>
      <c r="H232" s="23" t="str">
        <f>IFERROR(VLOOKUP(Table1[[#This Row],[Código]],'Inventario Fisico'!A:O,15,FALSE),"")</f>
        <v/>
      </c>
      <c r="I232" s="24" t="str">
        <f>IFERROR(+Table1[[#This Row],[Sistema]]*Table1[[#This Row],[Costo Unitario]],"")</f>
        <v/>
      </c>
      <c r="J232" s="30">
        <f>IFERROR(IFERROR(VLOOKUP(E232,'Conteo Fisico'!A:B,2,FALSE),0),"")</f>
        <v>0</v>
      </c>
      <c r="K232" s="101" t="str">
        <f>IFERROR(+Table1[[#This Row],[Fisico]]-Table1[[#This Row],[Sistema]],"")</f>
        <v/>
      </c>
      <c r="L232" s="5" t="str">
        <f>_xlfn.IFS(Table1[[#This Row],[Diferencia]]&gt;0,"Sobrante",Table1[[#This Row],[Diferencia]]&lt;0,"Faltante",Table1[[#This Row],[Diferencia]]=0,"Ok")</f>
        <v>Sobrante</v>
      </c>
      <c r="M232" s="25"/>
      <c r="N232" s="13" t="str">
        <f>IFERROR(+Table1[[#This Row],[Diferencia]]*Table1[[#This Row],[Costo Unitario]],"")</f>
        <v/>
      </c>
    </row>
    <row r="233" spans="1:14" ht="15" x14ac:dyDescent="0.25">
      <c r="A233" s="5" t="str">
        <f>IFERROR(LEFT(Table1[[#This Row],[Código]],1),"")</f>
        <v/>
      </c>
      <c r="B233" s="5" t="str">
        <f>IFERROR(RIGHT(Table1[[#This Row],[Código]],2),"")</f>
        <v/>
      </c>
      <c r="C233" s="5" t="str">
        <f>IFERROR(VLOOKUP(A233,Mapa!A:B,2,0),"")</f>
        <v/>
      </c>
      <c r="D23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33"/>
      <c r="F233" s="22" t="str">
        <f>IFERROR(VLOOKUP(Table1[[#This Row],[Código]],'Inventario Fisico'!A:D,4,FALSE),"")</f>
        <v/>
      </c>
      <c r="G233" s="28" t="str">
        <f>IFERROR(VLOOKUP(Table1[[#This Row],[Código]],'Inventario Fisico'!A:L,12,FALSE),"")</f>
        <v/>
      </c>
      <c r="H233" s="23" t="str">
        <f>IFERROR(VLOOKUP(Table1[[#This Row],[Código]],'Inventario Fisico'!A:O,15,FALSE),"")</f>
        <v/>
      </c>
      <c r="I233" s="24" t="str">
        <f>IFERROR(+Table1[[#This Row],[Sistema]]*Table1[[#This Row],[Costo Unitario]],"")</f>
        <v/>
      </c>
      <c r="J233" s="30">
        <f>IFERROR(IFERROR(VLOOKUP(E233,'Conteo Fisico'!A:B,2,FALSE),0),"")</f>
        <v>0</v>
      </c>
      <c r="K233" s="101" t="str">
        <f>IFERROR(+Table1[[#This Row],[Fisico]]-Table1[[#This Row],[Sistema]],"")</f>
        <v/>
      </c>
      <c r="L233" s="5" t="str">
        <f>_xlfn.IFS(Table1[[#This Row],[Diferencia]]&gt;0,"Sobrante",Table1[[#This Row],[Diferencia]]&lt;0,"Faltante",Table1[[#This Row],[Diferencia]]=0,"Ok")</f>
        <v>Sobrante</v>
      </c>
      <c r="M233" s="25"/>
      <c r="N233" s="13" t="str">
        <f>IFERROR(+Table1[[#This Row],[Diferencia]]*Table1[[#This Row],[Costo Unitario]],"")</f>
        <v/>
      </c>
    </row>
    <row r="234" spans="1:14" ht="15" x14ac:dyDescent="0.25">
      <c r="A234" s="5" t="str">
        <f>IFERROR(LEFT(Table1[[#This Row],[Código]],1),"")</f>
        <v/>
      </c>
      <c r="B234" s="5" t="str">
        <f>IFERROR(RIGHT(Table1[[#This Row],[Código]],2),"")</f>
        <v/>
      </c>
      <c r="C234" s="5" t="str">
        <f>IFERROR(VLOOKUP(A234,Mapa!A:B,2,0),"")</f>
        <v/>
      </c>
      <c r="D23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34"/>
      <c r="F234" s="22" t="str">
        <f>IFERROR(VLOOKUP(Table1[[#This Row],[Código]],'Inventario Fisico'!A:D,4,FALSE),"")</f>
        <v/>
      </c>
      <c r="G234" s="28" t="str">
        <f>IFERROR(VLOOKUP(Table1[[#This Row],[Código]],'Inventario Fisico'!A:L,12,FALSE),"")</f>
        <v/>
      </c>
      <c r="H234" s="23" t="str">
        <f>IFERROR(VLOOKUP(Table1[[#This Row],[Código]],'Inventario Fisico'!A:O,15,FALSE),"")</f>
        <v/>
      </c>
      <c r="I234" s="24" t="str">
        <f>IFERROR(+Table1[[#This Row],[Sistema]]*Table1[[#This Row],[Costo Unitario]],"")</f>
        <v/>
      </c>
      <c r="J234" s="30">
        <f>IFERROR(IFERROR(VLOOKUP(E234,'Conteo Fisico'!A:B,2,FALSE),0),"")</f>
        <v>0</v>
      </c>
      <c r="K234" s="101" t="str">
        <f>IFERROR(+Table1[[#This Row],[Fisico]]-Table1[[#This Row],[Sistema]],"")</f>
        <v/>
      </c>
      <c r="L234" s="5" t="str">
        <f>_xlfn.IFS(Table1[[#This Row],[Diferencia]]&gt;0,"Sobrante",Table1[[#This Row],[Diferencia]]&lt;0,"Faltante",Table1[[#This Row],[Diferencia]]=0,"Ok")</f>
        <v>Sobrante</v>
      </c>
      <c r="M234" s="25"/>
      <c r="N234" s="13" t="str">
        <f>IFERROR(+Table1[[#This Row],[Diferencia]]*Table1[[#This Row],[Costo Unitario]],"")</f>
        <v/>
      </c>
    </row>
    <row r="235" spans="1:14" ht="15" x14ac:dyDescent="0.25">
      <c r="A235" s="5" t="str">
        <f>IFERROR(LEFT(Table1[[#This Row],[Código]],1),"")</f>
        <v/>
      </c>
      <c r="B235" s="5" t="str">
        <f>IFERROR(RIGHT(Table1[[#This Row],[Código]],2),"")</f>
        <v/>
      </c>
      <c r="C235" s="5" t="str">
        <f>IFERROR(VLOOKUP(A235,Mapa!A:B,2,0),"")</f>
        <v/>
      </c>
      <c r="D23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35"/>
      <c r="F235" s="22" t="str">
        <f>IFERROR(VLOOKUP(Table1[[#This Row],[Código]],'Inventario Fisico'!A:D,4,FALSE),"")</f>
        <v/>
      </c>
      <c r="G235" s="28" t="str">
        <f>IFERROR(VLOOKUP(Table1[[#This Row],[Código]],'Inventario Fisico'!A:L,12,FALSE),"")</f>
        <v/>
      </c>
      <c r="H235" s="23" t="str">
        <f>IFERROR(VLOOKUP(Table1[[#This Row],[Código]],'Inventario Fisico'!A:O,15,FALSE),"")</f>
        <v/>
      </c>
      <c r="I235" s="24" t="str">
        <f>IFERROR(+Table1[[#This Row],[Sistema]]*Table1[[#This Row],[Costo Unitario]],"")</f>
        <v/>
      </c>
      <c r="J235" s="30">
        <f>IFERROR(IFERROR(VLOOKUP(E235,'Conteo Fisico'!A:B,2,FALSE),0),"")</f>
        <v>0</v>
      </c>
      <c r="K235" s="101" t="str">
        <f>IFERROR(+Table1[[#This Row],[Fisico]]-Table1[[#This Row],[Sistema]],"")</f>
        <v/>
      </c>
      <c r="L235" s="5" t="str">
        <f>_xlfn.IFS(Table1[[#This Row],[Diferencia]]&gt;0,"Sobrante",Table1[[#This Row],[Diferencia]]&lt;0,"Faltante",Table1[[#This Row],[Diferencia]]=0,"Ok")</f>
        <v>Sobrante</v>
      </c>
      <c r="M235" s="25"/>
      <c r="N235" s="13" t="str">
        <f>IFERROR(+Table1[[#This Row],[Diferencia]]*Table1[[#This Row],[Costo Unitario]],"")</f>
        <v/>
      </c>
    </row>
    <row r="236" spans="1:14" ht="15" x14ac:dyDescent="0.25">
      <c r="A236" s="5" t="str">
        <f>IFERROR(LEFT(Table1[[#This Row],[Código]],1),"")</f>
        <v/>
      </c>
      <c r="B236" s="5" t="str">
        <f>IFERROR(RIGHT(Table1[[#This Row],[Código]],2),"")</f>
        <v/>
      </c>
      <c r="C236" s="5" t="str">
        <f>IFERROR(VLOOKUP(A236,Mapa!A:B,2,0),"")</f>
        <v/>
      </c>
      <c r="D23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36"/>
      <c r="F236" s="22" t="str">
        <f>IFERROR(VLOOKUP(Table1[[#This Row],[Código]],'Inventario Fisico'!A:D,4,FALSE),"")</f>
        <v/>
      </c>
      <c r="G236" s="28" t="str">
        <f>IFERROR(VLOOKUP(Table1[[#This Row],[Código]],'Inventario Fisico'!A:L,12,FALSE),"")</f>
        <v/>
      </c>
      <c r="H236" s="23" t="str">
        <f>IFERROR(VLOOKUP(Table1[[#This Row],[Código]],'Inventario Fisico'!A:O,15,FALSE),"")</f>
        <v/>
      </c>
      <c r="I236" s="24" t="str">
        <f>IFERROR(+Table1[[#This Row],[Sistema]]*Table1[[#This Row],[Costo Unitario]],"")</f>
        <v/>
      </c>
      <c r="J236" s="30">
        <f>IFERROR(IFERROR(VLOOKUP(E236,'Conteo Fisico'!A:B,2,FALSE),0),"")</f>
        <v>0</v>
      </c>
      <c r="K236" s="101" t="str">
        <f>IFERROR(+Table1[[#This Row],[Fisico]]-Table1[[#This Row],[Sistema]],"")</f>
        <v/>
      </c>
      <c r="L236" s="5" t="str">
        <f>_xlfn.IFS(Table1[[#This Row],[Diferencia]]&gt;0,"Sobrante",Table1[[#This Row],[Diferencia]]&lt;0,"Faltante",Table1[[#This Row],[Diferencia]]=0,"Ok")</f>
        <v>Sobrante</v>
      </c>
      <c r="M236" s="25"/>
      <c r="N236" s="13" t="str">
        <f>IFERROR(+Table1[[#This Row],[Diferencia]]*Table1[[#This Row],[Costo Unitario]],"")</f>
        <v/>
      </c>
    </row>
    <row r="237" spans="1:14" ht="15" x14ac:dyDescent="0.25">
      <c r="A237" s="5" t="str">
        <f>IFERROR(LEFT(Table1[[#This Row],[Código]],1),"")</f>
        <v/>
      </c>
      <c r="B237" s="5" t="str">
        <f>IFERROR(RIGHT(Table1[[#This Row],[Código]],2),"")</f>
        <v/>
      </c>
      <c r="C237" s="5" t="str">
        <f>IFERROR(VLOOKUP(A237,Mapa!A:B,2,0),"")</f>
        <v/>
      </c>
      <c r="D23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37"/>
      <c r="F237" s="22" t="str">
        <f>IFERROR(VLOOKUP(Table1[[#This Row],[Código]],'Inventario Fisico'!A:D,4,FALSE),"")</f>
        <v/>
      </c>
      <c r="G237" s="28" t="str">
        <f>IFERROR(VLOOKUP(Table1[[#This Row],[Código]],'Inventario Fisico'!A:L,12,FALSE),"")</f>
        <v/>
      </c>
      <c r="H237" s="23" t="str">
        <f>IFERROR(VLOOKUP(Table1[[#This Row],[Código]],'Inventario Fisico'!A:O,15,FALSE),"")</f>
        <v/>
      </c>
      <c r="I237" s="24" t="str">
        <f>IFERROR(+Table1[[#This Row],[Sistema]]*Table1[[#This Row],[Costo Unitario]],"")</f>
        <v/>
      </c>
      <c r="J237" s="30">
        <f>IFERROR(IFERROR(VLOOKUP(E237,'Conteo Fisico'!A:B,2,FALSE),0),"")</f>
        <v>0</v>
      </c>
      <c r="K237" s="101" t="str">
        <f>IFERROR(+Table1[[#This Row],[Fisico]]-Table1[[#This Row],[Sistema]],"")</f>
        <v/>
      </c>
      <c r="L237" s="5" t="str">
        <f>_xlfn.IFS(Table1[[#This Row],[Diferencia]]&gt;0,"Sobrante",Table1[[#This Row],[Diferencia]]&lt;0,"Faltante",Table1[[#This Row],[Diferencia]]=0,"Ok")</f>
        <v>Sobrante</v>
      </c>
      <c r="M237" s="25"/>
      <c r="N237" s="13" t="str">
        <f>IFERROR(+Table1[[#This Row],[Diferencia]]*Table1[[#This Row],[Costo Unitario]],"")</f>
        <v/>
      </c>
    </row>
    <row r="238" spans="1:14" ht="15" x14ac:dyDescent="0.25">
      <c r="A238" s="5" t="str">
        <f>IFERROR(LEFT(Table1[[#This Row],[Código]],1),"")</f>
        <v/>
      </c>
      <c r="B238" s="5" t="str">
        <f>IFERROR(RIGHT(Table1[[#This Row],[Código]],2),"")</f>
        <v/>
      </c>
      <c r="C238" s="5" t="str">
        <f>IFERROR(VLOOKUP(A238,Mapa!A:B,2,0),"")</f>
        <v/>
      </c>
      <c r="D23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38"/>
      <c r="F238" s="22" t="str">
        <f>IFERROR(VLOOKUP(Table1[[#This Row],[Código]],'Inventario Fisico'!A:D,4,FALSE),"")</f>
        <v/>
      </c>
      <c r="G238" s="28" t="str">
        <f>IFERROR(VLOOKUP(Table1[[#This Row],[Código]],'Inventario Fisico'!A:L,12,FALSE),"")</f>
        <v/>
      </c>
      <c r="H238" s="23" t="str">
        <f>IFERROR(VLOOKUP(Table1[[#This Row],[Código]],'Inventario Fisico'!A:O,15,FALSE),"")</f>
        <v/>
      </c>
      <c r="I238" s="24" t="str">
        <f>IFERROR(+Table1[[#This Row],[Sistema]]*Table1[[#This Row],[Costo Unitario]],"")</f>
        <v/>
      </c>
      <c r="J238" s="30">
        <f>IFERROR(IFERROR(VLOOKUP(E238,'Conteo Fisico'!A:B,2,FALSE),0),"")</f>
        <v>0</v>
      </c>
      <c r="K238" s="101" t="str">
        <f>IFERROR(+Table1[[#This Row],[Fisico]]-Table1[[#This Row],[Sistema]],"")</f>
        <v/>
      </c>
      <c r="L238" s="5" t="str">
        <f>_xlfn.IFS(Table1[[#This Row],[Diferencia]]&gt;0,"Sobrante",Table1[[#This Row],[Diferencia]]&lt;0,"Faltante",Table1[[#This Row],[Diferencia]]=0,"Ok")</f>
        <v>Sobrante</v>
      </c>
      <c r="M238" s="25"/>
      <c r="N238" s="13" t="str">
        <f>IFERROR(+Table1[[#This Row],[Diferencia]]*Table1[[#This Row],[Costo Unitario]],"")</f>
        <v/>
      </c>
    </row>
    <row r="239" spans="1:14" ht="15" x14ac:dyDescent="0.25">
      <c r="A239" s="5" t="str">
        <f>IFERROR(LEFT(Table1[[#This Row],[Código]],1),"")</f>
        <v/>
      </c>
      <c r="B239" s="5" t="str">
        <f>IFERROR(RIGHT(Table1[[#This Row],[Código]],2),"")</f>
        <v/>
      </c>
      <c r="C239" s="5" t="str">
        <f>IFERROR(VLOOKUP(A239,Mapa!A:B,2,0),"")</f>
        <v/>
      </c>
      <c r="D23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39"/>
      <c r="F239" s="22" t="str">
        <f>IFERROR(VLOOKUP(Table1[[#This Row],[Código]],'Inventario Fisico'!A:D,4,FALSE),"")</f>
        <v/>
      </c>
      <c r="G239" s="28" t="str">
        <f>IFERROR(VLOOKUP(Table1[[#This Row],[Código]],'Inventario Fisico'!A:L,12,FALSE),"")</f>
        <v/>
      </c>
      <c r="H239" s="23" t="str">
        <f>IFERROR(VLOOKUP(Table1[[#This Row],[Código]],'Inventario Fisico'!A:O,15,FALSE),"")</f>
        <v/>
      </c>
      <c r="I239" s="24" t="str">
        <f>IFERROR(+Table1[[#This Row],[Sistema]]*Table1[[#This Row],[Costo Unitario]],"")</f>
        <v/>
      </c>
      <c r="J239" s="30">
        <f>IFERROR(IFERROR(VLOOKUP(E239,'Conteo Fisico'!A:B,2,FALSE),0),"")</f>
        <v>0</v>
      </c>
      <c r="K239" s="101" t="str">
        <f>IFERROR(+Table1[[#This Row],[Fisico]]-Table1[[#This Row],[Sistema]],"")</f>
        <v/>
      </c>
      <c r="L239" s="5" t="str">
        <f>_xlfn.IFS(Table1[[#This Row],[Diferencia]]&gt;0,"Sobrante",Table1[[#This Row],[Diferencia]]&lt;0,"Faltante",Table1[[#This Row],[Diferencia]]=0,"Ok")</f>
        <v>Sobrante</v>
      </c>
      <c r="M239" s="25"/>
      <c r="N239" s="13" t="str">
        <f>IFERROR(+Table1[[#This Row],[Diferencia]]*Table1[[#This Row],[Costo Unitario]],"")</f>
        <v/>
      </c>
    </row>
    <row r="240" spans="1:14" ht="15" x14ac:dyDescent="0.25">
      <c r="A240" s="5" t="str">
        <f>IFERROR(LEFT(Table1[[#This Row],[Código]],1),"")</f>
        <v/>
      </c>
      <c r="B240" s="5" t="str">
        <f>IFERROR(RIGHT(Table1[[#This Row],[Código]],2),"")</f>
        <v/>
      </c>
      <c r="C240" s="5" t="str">
        <f>IFERROR(VLOOKUP(A240,Mapa!A:B,2,0),"")</f>
        <v/>
      </c>
      <c r="D24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40"/>
      <c r="F240" s="22" t="str">
        <f>IFERROR(VLOOKUP(Table1[[#This Row],[Código]],'Inventario Fisico'!A:D,4,FALSE),"")</f>
        <v/>
      </c>
      <c r="G240" s="28" t="str">
        <f>IFERROR(VLOOKUP(Table1[[#This Row],[Código]],'Inventario Fisico'!A:L,12,FALSE),"")</f>
        <v/>
      </c>
      <c r="H240" s="23" t="str">
        <f>IFERROR(VLOOKUP(Table1[[#This Row],[Código]],'Inventario Fisico'!A:O,15,FALSE),"")</f>
        <v/>
      </c>
      <c r="I240" s="24" t="str">
        <f>IFERROR(+Table1[[#This Row],[Sistema]]*Table1[[#This Row],[Costo Unitario]],"")</f>
        <v/>
      </c>
      <c r="J240" s="30">
        <f>IFERROR(IFERROR(VLOOKUP(E240,'Conteo Fisico'!A:B,2,FALSE),0),"")</f>
        <v>0</v>
      </c>
      <c r="K240" s="101" t="str">
        <f>IFERROR(+Table1[[#This Row],[Fisico]]-Table1[[#This Row],[Sistema]],"")</f>
        <v/>
      </c>
      <c r="L240" s="5" t="str">
        <f>_xlfn.IFS(Table1[[#This Row],[Diferencia]]&gt;0,"Sobrante",Table1[[#This Row],[Diferencia]]&lt;0,"Faltante",Table1[[#This Row],[Diferencia]]=0,"Ok")</f>
        <v>Sobrante</v>
      </c>
      <c r="M240" s="25"/>
      <c r="N240" s="13" t="str">
        <f>IFERROR(+Table1[[#This Row],[Diferencia]]*Table1[[#This Row],[Costo Unitario]],"")</f>
        <v/>
      </c>
    </row>
    <row r="241" spans="1:14" ht="15" x14ac:dyDescent="0.25">
      <c r="A241" s="5" t="str">
        <f>IFERROR(LEFT(Table1[[#This Row],[Código]],1),"")</f>
        <v/>
      </c>
      <c r="B241" s="5" t="str">
        <f>IFERROR(RIGHT(Table1[[#This Row],[Código]],2),"")</f>
        <v/>
      </c>
      <c r="C241" s="5" t="str">
        <f>IFERROR(VLOOKUP(A241,Mapa!A:B,2,0),"")</f>
        <v/>
      </c>
      <c r="D24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41"/>
      <c r="F241" s="22" t="str">
        <f>IFERROR(VLOOKUP(Table1[[#This Row],[Código]],'Inventario Fisico'!A:D,4,FALSE),"")</f>
        <v/>
      </c>
      <c r="G241" s="28" t="str">
        <f>IFERROR(VLOOKUP(Table1[[#This Row],[Código]],'Inventario Fisico'!A:L,12,FALSE),"")</f>
        <v/>
      </c>
      <c r="H241" s="23" t="str">
        <f>IFERROR(VLOOKUP(Table1[[#This Row],[Código]],'Inventario Fisico'!A:O,15,FALSE),"")</f>
        <v/>
      </c>
      <c r="I241" s="24" t="str">
        <f>IFERROR(+Table1[[#This Row],[Sistema]]*Table1[[#This Row],[Costo Unitario]],"")</f>
        <v/>
      </c>
      <c r="J241" s="30">
        <f>IFERROR(IFERROR(VLOOKUP(E241,'Conteo Fisico'!A:B,2,FALSE),0),"")</f>
        <v>0</v>
      </c>
      <c r="K241" s="101" t="str">
        <f>IFERROR(+Table1[[#This Row],[Fisico]]-Table1[[#This Row],[Sistema]],"")</f>
        <v/>
      </c>
      <c r="L241" s="5" t="str">
        <f>_xlfn.IFS(Table1[[#This Row],[Diferencia]]&gt;0,"Sobrante",Table1[[#This Row],[Diferencia]]&lt;0,"Faltante",Table1[[#This Row],[Diferencia]]=0,"Ok")</f>
        <v>Sobrante</v>
      </c>
      <c r="M241" s="25"/>
      <c r="N241" s="13" t="str">
        <f>IFERROR(+Table1[[#This Row],[Diferencia]]*Table1[[#This Row],[Costo Unitario]],"")</f>
        <v/>
      </c>
    </row>
    <row r="242" spans="1:14" ht="15" x14ac:dyDescent="0.25">
      <c r="A242" s="5" t="str">
        <f>IFERROR(LEFT(Table1[[#This Row],[Código]],1),"")</f>
        <v/>
      </c>
      <c r="B242" s="5" t="str">
        <f>IFERROR(RIGHT(Table1[[#This Row],[Código]],2),"")</f>
        <v/>
      </c>
      <c r="C242" s="5" t="str">
        <f>IFERROR(VLOOKUP(A242,Mapa!A:B,2,0),"")</f>
        <v/>
      </c>
      <c r="D24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42"/>
      <c r="F242" s="22" t="str">
        <f>IFERROR(VLOOKUP(Table1[[#This Row],[Código]],'Inventario Fisico'!A:D,4,FALSE),"")</f>
        <v/>
      </c>
      <c r="G242" s="28" t="str">
        <f>IFERROR(VLOOKUP(Table1[[#This Row],[Código]],'Inventario Fisico'!A:L,12,FALSE),"")</f>
        <v/>
      </c>
      <c r="H242" s="23" t="str">
        <f>IFERROR(VLOOKUP(Table1[[#This Row],[Código]],'Inventario Fisico'!A:O,15,FALSE),"")</f>
        <v/>
      </c>
      <c r="I242" s="24" t="str">
        <f>IFERROR(+Table1[[#This Row],[Sistema]]*Table1[[#This Row],[Costo Unitario]],"")</f>
        <v/>
      </c>
      <c r="J242" s="30">
        <f>IFERROR(IFERROR(VLOOKUP(E242,'Conteo Fisico'!A:B,2,FALSE),0),"")</f>
        <v>0</v>
      </c>
      <c r="K242" s="101" t="str">
        <f>IFERROR(+Table1[[#This Row],[Fisico]]-Table1[[#This Row],[Sistema]],"")</f>
        <v/>
      </c>
      <c r="L242" s="5" t="str">
        <f>_xlfn.IFS(Table1[[#This Row],[Diferencia]]&gt;0,"Sobrante",Table1[[#This Row],[Diferencia]]&lt;0,"Faltante",Table1[[#This Row],[Diferencia]]=0,"Ok")</f>
        <v>Sobrante</v>
      </c>
      <c r="M242" s="25"/>
      <c r="N242" s="13" t="str">
        <f>IFERROR(+Table1[[#This Row],[Diferencia]]*Table1[[#This Row],[Costo Unitario]],"")</f>
        <v/>
      </c>
    </row>
    <row r="243" spans="1:14" ht="15" x14ac:dyDescent="0.25">
      <c r="A243" s="5" t="str">
        <f>IFERROR(LEFT(Table1[[#This Row],[Código]],1),"")</f>
        <v/>
      </c>
      <c r="B243" s="5" t="str">
        <f>IFERROR(RIGHT(Table1[[#This Row],[Código]],2),"")</f>
        <v/>
      </c>
      <c r="C243" s="5" t="str">
        <f>IFERROR(VLOOKUP(A243,Mapa!A:B,2,0),"")</f>
        <v/>
      </c>
      <c r="D24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43"/>
      <c r="F243" s="22" t="str">
        <f>IFERROR(VLOOKUP(Table1[[#This Row],[Código]],'Inventario Fisico'!A:D,4,FALSE),"")</f>
        <v/>
      </c>
      <c r="G243" s="28" t="str">
        <f>IFERROR(VLOOKUP(Table1[[#This Row],[Código]],'Inventario Fisico'!A:L,12,FALSE),"")</f>
        <v/>
      </c>
      <c r="H243" s="23" t="str">
        <f>IFERROR(VLOOKUP(Table1[[#This Row],[Código]],'Inventario Fisico'!A:O,15,FALSE),"")</f>
        <v/>
      </c>
      <c r="I243" s="24" t="str">
        <f>IFERROR(+Table1[[#This Row],[Sistema]]*Table1[[#This Row],[Costo Unitario]],"")</f>
        <v/>
      </c>
      <c r="J243" s="30">
        <f>IFERROR(IFERROR(VLOOKUP(E243,'Conteo Fisico'!A:B,2,FALSE),0),"")</f>
        <v>0</v>
      </c>
      <c r="K243" s="101" t="str">
        <f>IFERROR(+Table1[[#This Row],[Fisico]]-Table1[[#This Row],[Sistema]],"")</f>
        <v/>
      </c>
      <c r="L243" s="5" t="str">
        <f>_xlfn.IFS(Table1[[#This Row],[Diferencia]]&gt;0,"Sobrante",Table1[[#This Row],[Diferencia]]&lt;0,"Faltante",Table1[[#This Row],[Diferencia]]=0,"Ok")</f>
        <v>Sobrante</v>
      </c>
      <c r="M243" s="25"/>
      <c r="N243" s="13" t="str">
        <f>IFERROR(+Table1[[#This Row],[Diferencia]]*Table1[[#This Row],[Costo Unitario]],"")</f>
        <v/>
      </c>
    </row>
    <row r="244" spans="1:14" ht="15" x14ac:dyDescent="0.25">
      <c r="A244" s="5" t="str">
        <f>IFERROR(LEFT(Table1[[#This Row],[Código]],1),"")</f>
        <v/>
      </c>
      <c r="B244" s="5" t="str">
        <f>IFERROR(RIGHT(Table1[[#This Row],[Código]],2),"")</f>
        <v/>
      </c>
      <c r="C244" s="5" t="str">
        <f>IFERROR(VLOOKUP(A244,Mapa!A:B,2,0),"")</f>
        <v/>
      </c>
      <c r="D24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44"/>
      <c r="F244" s="22" t="str">
        <f>IFERROR(VLOOKUP(Table1[[#This Row],[Código]],'Inventario Fisico'!A:D,4,FALSE),"")</f>
        <v/>
      </c>
      <c r="G244" s="28" t="str">
        <f>IFERROR(VLOOKUP(Table1[[#This Row],[Código]],'Inventario Fisico'!A:L,12,FALSE),"")</f>
        <v/>
      </c>
      <c r="H244" s="23" t="str">
        <f>IFERROR(VLOOKUP(Table1[[#This Row],[Código]],'Inventario Fisico'!A:O,15,FALSE),"")</f>
        <v/>
      </c>
      <c r="I244" s="24" t="str">
        <f>IFERROR(+Table1[[#This Row],[Sistema]]*Table1[[#This Row],[Costo Unitario]],"")</f>
        <v/>
      </c>
      <c r="J244" s="30">
        <f>IFERROR(IFERROR(VLOOKUP(E244,'Conteo Fisico'!A:B,2,FALSE),0),"")</f>
        <v>0</v>
      </c>
      <c r="K244" s="101" t="str">
        <f>IFERROR(+Table1[[#This Row],[Fisico]]-Table1[[#This Row],[Sistema]],"")</f>
        <v/>
      </c>
      <c r="L244" s="5" t="str">
        <f>_xlfn.IFS(Table1[[#This Row],[Diferencia]]&gt;0,"Sobrante",Table1[[#This Row],[Diferencia]]&lt;0,"Faltante",Table1[[#This Row],[Diferencia]]=0,"Ok")</f>
        <v>Sobrante</v>
      </c>
      <c r="M244" s="25"/>
      <c r="N244" s="13" t="str">
        <f>IFERROR(+Table1[[#This Row],[Diferencia]]*Table1[[#This Row],[Costo Unitario]],"")</f>
        <v/>
      </c>
    </row>
    <row r="245" spans="1:14" ht="15" x14ac:dyDescent="0.25">
      <c r="A245" s="5" t="str">
        <f>IFERROR(LEFT(Table1[[#This Row],[Código]],1),"")</f>
        <v/>
      </c>
      <c r="B245" s="5" t="str">
        <f>IFERROR(RIGHT(Table1[[#This Row],[Código]],2),"")</f>
        <v/>
      </c>
      <c r="C245" s="5" t="str">
        <f>IFERROR(VLOOKUP(A245,Mapa!A:B,2,0),"")</f>
        <v/>
      </c>
      <c r="D24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45"/>
      <c r="F245" s="22" t="str">
        <f>IFERROR(VLOOKUP(Table1[[#This Row],[Código]],'Inventario Fisico'!A:D,4,FALSE),"")</f>
        <v/>
      </c>
      <c r="G245" s="28" t="str">
        <f>IFERROR(VLOOKUP(Table1[[#This Row],[Código]],'Inventario Fisico'!A:L,12,FALSE),"")</f>
        <v/>
      </c>
      <c r="H245" s="23" t="str">
        <f>IFERROR(VLOOKUP(Table1[[#This Row],[Código]],'Inventario Fisico'!A:O,15,FALSE),"")</f>
        <v/>
      </c>
      <c r="I245" s="24" t="str">
        <f>IFERROR(+Table1[[#This Row],[Sistema]]*Table1[[#This Row],[Costo Unitario]],"")</f>
        <v/>
      </c>
      <c r="J245" s="30">
        <f>IFERROR(IFERROR(VLOOKUP(E245,'Conteo Fisico'!A:B,2,FALSE),0),"")</f>
        <v>0</v>
      </c>
      <c r="K245" s="101" t="str">
        <f>IFERROR(+Table1[[#This Row],[Fisico]]-Table1[[#This Row],[Sistema]],"")</f>
        <v/>
      </c>
      <c r="L245" s="5" t="str">
        <f>_xlfn.IFS(Table1[[#This Row],[Diferencia]]&gt;0,"Sobrante",Table1[[#This Row],[Diferencia]]&lt;0,"Faltante",Table1[[#This Row],[Diferencia]]=0,"Ok")</f>
        <v>Sobrante</v>
      </c>
      <c r="M245" s="25"/>
      <c r="N245" s="13" t="str">
        <f>IFERROR(+Table1[[#This Row],[Diferencia]]*Table1[[#This Row],[Costo Unitario]],"")</f>
        <v/>
      </c>
    </row>
    <row r="246" spans="1:14" ht="15" x14ac:dyDescent="0.25">
      <c r="A246" s="5" t="str">
        <f>IFERROR(LEFT(Table1[[#This Row],[Código]],1),"")</f>
        <v/>
      </c>
      <c r="B246" s="5" t="str">
        <f>IFERROR(RIGHT(Table1[[#This Row],[Código]],2),"")</f>
        <v/>
      </c>
      <c r="C246" s="5" t="str">
        <f>IFERROR(VLOOKUP(A246,Mapa!A:B,2,0),"")</f>
        <v/>
      </c>
      <c r="D24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46"/>
      <c r="F246" s="22" t="str">
        <f>IFERROR(VLOOKUP(Table1[[#This Row],[Código]],'Inventario Fisico'!A:D,4,FALSE),"")</f>
        <v/>
      </c>
      <c r="G246" s="28" t="str">
        <f>IFERROR(VLOOKUP(Table1[[#This Row],[Código]],'Inventario Fisico'!A:L,12,FALSE),"")</f>
        <v/>
      </c>
      <c r="H246" s="23" t="str">
        <f>IFERROR(VLOOKUP(Table1[[#This Row],[Código]],'Inventario Fisico'!A:O,15,FALSE),"")</f>
        <v/>
      </c>
      <c r="I246" s="24" t="str">
        <f>IFERROR(+Table1[[#This Row],[Sistema]]*Table1[[#This Row],[Costo Unitario]],"")</f>
        <v/>
      </c>
      <c r="J246" s="30">
        <f>IFERROR(IFERROR(VLOOKUP(E246,'Conteo Fisico'!A:B,2,FALSE),0),"")</f>
        <v>0</v>
      </c>
      <c r="K246" s="101" t="str">
        <f>IFERROR(+Table1[[#This Row],[Fisico]]-Table1[[#This Row],[Sistema]],"")</f>
        <v/>
      </c>
      <c r="L246" s="5" t="str">
        <f>_xlfn.IFS(Table1[[#This Row],[Diferencia]]&gt;0,"Sobrante",Table1[[#This Row],[Diferencia]]&lt;0,"Faltante",Table1[[#This Row],[Diferencia]]=0,"Ok")</f>
        <v>Sobrante</v>
      </c>
      <c r="M246" s="25"/>
      <c r="N246" s="13" t="str">
        <f>IFERROR(+Table1[[#This Row],[Diferencia]]*Table1[[#This Row],[Costo Unitario]],"")</f>
        <v/>
      </c>
    </row>
    <row r="247" spans="1:14" ht="15" x14ac:dyDescent="0.25">
      <c r="A247" s="5" t="str">
        <f>IFERROR(LEFT(Table1[[#This Row],[Código]],1),"")</f>
        <v/>
      </c>
      <c r="B247" s="5" t="str">
        <f>IFERROR(RIGHT(Table1[[#This Row],[Código]],2),"")</f>
        <v/>
      </c>
      <c r="C247" s="5" t="str">
        <f>IFERROR(VLOOKUP(A247,Mapa!A:B,2,0),"")</f>
        <v/>
      </c>
      <c r="D24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47"/>
      <c r="F247" s="22" t="str">
        <f>IFERROR(VLOOKUP(Table1[[#This Row],[Código]],'Inventario Fisico'!A:D,4,FALSE),"")</f>
        <v/>
      </c>
      <c r="G247" s="28" t="str">
        <f>IFERROR(VLOOKUP(Table1[[#This Row],[Código]],'Inventario Fisico'!A:L,12,FALSE),"")</f>
        <v/>
      </c>
      <c r="H247" s="23" t="str">
        <f>IFERROR(VLOOKUP(Table1[[#This Row],[Código]],'Inventario Fisico'!A:O,15,FALSE),"")</f>
        <v/>
      </c>
      <c r="I247" s="24" t="str">
        <f>IFERROR(+Table1[[#This Row],[Sistema]]*Table1[[#This Row],[Costo Unitario]],"")</f>
        <v/>
      </c>
      <c r="J247" s="30">
        <f>IFERROR(IFERROR(VLOOKUP(E247,'Conteo Fisico'!A:B,2,FALSE),0),"")</f>
        <v>0</v>
      </c>
      <c r="K247" s="101" t="str">
        <f>IFERROR(+Table1[[#This Row],[Fisico]]-Table1[[#This Row],[Sistema]],"")</f>
        <v/>
      </c>
      <c r="L247" s="5" t="str">
        <f>_xlfn.IFS(Table1[[#This Row],[Diferencia]]&gt;0,"Sobrante",Table1[[#This Row],[Diferencia]]&lt;0,"Faltante",Table1[[#This Row],[Diferencia]]=0,"Ok")</f>
        <v>Sobrante</v>
      </c>
      <c r="M247" s="25"/>
      <c r="N247" s="13" t="str">
        <f>IFERROR(+Table1[[#This Row],[Diferencia]]*Table1[[#This Row],[Costo Unitario]],"")</f>
        <v/>
      </c>
    </row>
    <row r="248" spans="1:14" ht="15" x14ac:dyDescent="0.25">
      <c r="A248" s="5" t="str">
        <f>IFERROR(LEFT(Table1[[#This Row],[Código]],1),"")</f>
        <v/>
      </c>
      <c r="B248" s="5" t="str">
        <f>IFERROR(RIGHT(Table1[[#This Row],[Código]],2),"")</f>
        <v/>
      </c>
      <c r="C248" s="5" t="str">
        <f>IFERROR(VLOOKUP(A248,Mapa!A:B,2,0),"")</f>
        <v/>
      </c>
      <c r="D24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48"/>
      <c r="F248" s="22" t="str">
        <f>IFERROR(VLOOKUP(Table1[[#This Row],[Código]],'Inventario Fisico'!A:D,4,FALSE),"")</f>
        <v/>
      </c>
      <c r="G248" s="28" t="str">
        <f>IFERROR(VLOOKUP(Table1[[#This Row],[Código]],'Inventario Fisico'!A:L,12,FALSE),"")</f>
        <v/>
      </c>
      <c r="H248" s="23" t="str">
        <f>IFERROR(VLOOKUP(Table1[[#This Row],[Código]],'Inventario Fisico'!A:O,15,FALSE),"")</f>
        <v/>
      </c>
      <c r="I248" s="24" t="str">
        <f>IFERROR(+Table1[[#This Row],[Sistema]]*Table1[[#This Row],[Costo Unitario]],"")</f>
        <v/>
      </c>
      <c r="J248" s="30">
        <f>IFERROR(IFERROR(VLOOKUP(E248,'Conteo Fisico'!A:B,2,FALSE),0),"")</f>
        <v>0</v>
      </c>
      <c r="K248" s="101" t="str">
        <f>IFERROR(+Table1[[#This Row],[Fisico]]-Table1[[#This Row],[Sistema]],"")</f>
        <v/>
      </c>
      <c r="L248" s="5" t="str">
        <f>_xlfn.IFS(Table1[[#This Row],[Diferencia]]&gt;0,"Sobrante",Table1[[#This Row],[Diferencia]]&lt;0,"Faltante",Table1[[#This Row],[Diferencia]]=0,"Ok")</f>
        <v>Sobrante</v>
      </c>
      <c r="M248" s="25"/>
      <c r="N248" s="13" t="str">
        <f>IFERROR(+Table1[[#This Row],[Diferencia]]*Table1[[#This Row],[Costo Unitario]],"")</f>
        <v/>
      </c>
    </row>
    <row r="249" spans="1:14" ht="15" x14ac:dyDescent="0.25">
      <c r="A249" s="5" t="str">
        <f>IFERROR(LEFT(Table1[[#This Row],[Código]],1),"")</f>
        <v/>
      </c>
      <c r="B249" s="5" t="str">
        <f>IFERROR(RIGHT(Table1[[#This Row],[Código]],2),"")</f>
        <v/>
      </c>
      <c r="C249" s="5" t="str">
        <f>IFERROR(VLOOKUP(A249,Mapa!A:B,2,0),"")</f>
        <v/>
      </c>
      <c r="D24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49"/>
      <c r="F249" s="22" t="str">
        <f>IFERROR(VLOOKUP(Table1[[#This Row],[Código]],'Inventario Fisico'!A:D,4,FALSE),"")</f>
        <v/>
      </c>
      <c r="G249" s="28" t="str">
        <f>IFERROR(VLOOKUP(Table1[[#This Row],[Código]],'Inventario Fisico'!A:L,12,FALSE),"")</f>
        <v/>
      </c>
      <c r="H249" s="23" t="str">
        <f>IFERROR(VLOOKUP(Table1[[#This Row],[Código]],'Inventario Fisico'!A:O,15,FALSE),"")</f>
        <v/>
      </c>
      <c r="I249" s="24" t="str">
        <f>IFERROR(+Table1[[#This Row],[Sistema]]*Table1[[#This Row],[Costo Unitario]],"")</f>
        <v/>
      </c>
      <c r="J249" s="30">
        <f>IFERROR(IFERROR(VLOOKUP(E249,'Conteo Fisico'!A:B,2,FALSE),0),"")</f>
        <v>0</v>
      </c>
      <c r="K249" s="101" t="str">
        <f>IFERROR(+Table1[[#This Row],[Fisico]]-Table1[[#This Row],[Sistema]],"")</f>
        <v/>
      </c>
      <c r="L249" s="5" t="str">
        <f>_xlfn.IFS(Table1[[#This Row],[Diferencia]]&gt;0,"Sobrante",Table1[[#This Row],[Diferencia]]&lt;0,"Faltante",Table1[[#This Row],[Diferencia]]=0,"Ok")</f>
        <v>Sobrante</v>
      </c>
      <c r="M249" s="25"/>
      <c r="N249" s="13" t="str">
        <f>IFERROR(+Table1[[#This Row],[Diferencia]]*Table1[[#This Row],[Costo Unitario]],"")</f>
        <v/>
      </c>
    </row>
    <row r="250" spans="1:14" ht="15" x14ac:dyDescent="0.25">
      <c r="A250" s="5" t="str">
        <f>IFERROR(LEFT(Table1[[#This Row],[Código]],1),"")</f>
        <v/>
      </c>
      <c r="B250" s="5" t="str">
        <f>IFERROR(RIGHT(Table1[[#This Row],[Código]],2),"")</f>
        <v/>
      </c>
      <c r="C250" s="5" t="str">
        <f>IFERROR(VLOOKUP(A250,Mapa!A:B,2,0),"")</f>
        <v/>
      </c>
      <c r="D25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50"/>
      <c r="F250" s="22" t="str">
        <f>IFERROR(VLOOKUP(Table1[[#This Row],[Código]],'Inventario Fisico'!A:D,4,FALSE),"")</f>
        <v/>
      </c>
      <c r="G250" s="28" t="str">
        <f>IFERROR(VLOOKUP(Table1[[#This Row],[Código]],'Inventario Fisico'!A:L,12,FALSE),"")</f>
        <v/>
      </c>
      <c r="H250" s="23" t="str">
        <f>IFERROR(VLOOKUP(Table1[[#This Row],[Código]],'Inventario Fisico'!A:O,15,FALSE),"")</f>
        <v/>
      </c>
      <c r="I250" s="24" t="str">
        <f>IFERROR(+Table1[[#This Row],[Sistema]]*Table1[[#This Row],[Costo Unitario]],"")</f>
        <v/>
      </c>
      <c r="J250" s="30">
        <f>IFERROR(IFERROR(VLOOKUP(E250,'Conteo Fisico'!A:B,2,FALSE),0),"")</f>
        <v>0</v>
      </c>
      <c r="K250" s="101" t="str">
        <f>IFERROR(+Table1[[#This Row],[Fisico]]-Table1[[#This Row],[Sistema]],"")</f>
        <v/>
      </c>
      <c r="L250" s="5" t="str">
        <f>_xlfn.IFS(Table1[[#This Row],[Diferencia]]&gt;0,"Sobrante",Table1[[#This Row],[Diferencia]]&lt;0,"Faltante",Table1[[#This Row],[Diferencia]]=0,"Ok")</f>
        <v>Sobrante</v>
      </c>
      <c r="M250" s="25"/>
      <c r="N250" s="13" t="str">
        <f>IFERROR(+Table1[[#This Row],[Diferencia]]*Table1[[#This Row],[Costo Unitario]],"")</f>
        <v/>
      </c>
    </row>
    <row r="251" spans="1:14" ht="15" x14ac:dyDescent="0.25">
      <c r="A251" s="5" t="str">
        <f>IFERROR(LEFT(Table1[[#This Row],[Código]],1),"")</f>
        <v/>
      </c>
      <c r="B251" s="5" t="str">
        <f>IFERROR(RIGHT(Table1[[#This Row],[Código]],2),"")</f>
        <v/>
      </c>
      <c r="C251" s="5" t="str">
        <f>IFERROR(VLOOKUP(A251,Mapa!A:B,2,0),"")</f>
        <v/>
      </c>
      <c r="D25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51"/>
      <c r="F251" s="22" t="str">
        <f>IFERROR(VLOOKUP(Table1[[#This Row],[Código]],'Inventario Fisico'!A:D,4,FALSE),"")</f>
        <v/>
      </c>
      <c r="G251" s="28" t="str">
        <f>IFERROR(VLOOKUP(Table1[[#This Row],[Código]],'Inventario Fisico'!A:L,12,FALSE),"")</f>
        <v/>
      </c>
      <c r="H251" s="23" t="str">
        <f>IFERROR(VLOOKUP(Table1[[#This Row],[Código]],'Inventario Fisico'!A:O,15,FALSE),"")</f>
        <v/>
      </c>
      <c r="I251" s="24" t="str">
        <f>IFERROR(+Table1[[#This Row],[Sistema]]*Table1[[#This Row],[Costo Unitario]],"")</f>
        <v/>
      </c>
      <c r="J251" s="30">
        <f>IFERROR(IFERROR(VLOOKUP(E251,'Conteo Fisico'!A:B,2,FALSE),0),"")</f>
        <v>0</v>
      </c>
      <c r="K251" s="101" t="str">
        <f>IFERROR(+Table1[[#This Row],[Fisico]]-Table1[[#This Row],[Sistema]],"")</f>
        <v/>
      </c>
      <c r="L251" s="5" t="str">
        <f>_xlfn.IFS(Table1[[#This Row],[Diferencia]]&gt;0,"Sobrante",Table1[[#This Row],[Diferencia]]&lt;0,"Faltante",Table1[[#This Row],[Diferencia]]=0,"Ok")</f>
        <v>Sobrante</v>
      </c>
      <c r="M251" s="25"/>
      <c r="N251" s="13" t="str">
        <f>IFERROR(+Table1[[#This Row],[Diferencia]]*Table1[[#This Row],[Costo Unitario]],"")</f>
        <v/>
      </c>
    </row>
    <row r="252" spans="1:14" ht="15" x14ac:dyDescent="0.25">
      <c r="A252" s="5" t="str">
        <f>IFERROR(LEFT(Table1[[#This Row],[Código]],1),"")</f>
        <v/>
      </c>
      <c r="B252" s="5" t="str">
        <f>IFERROR(RIGHT(Table1[[#This Row],[Código]],2),"")</f>
        <v/>
      </c>
      <c r="C252" s="5" t="str">
        <f>IFERROR(VLOOKUP(A252,Mapa!A:B,2,0),"")</f>
        <v/>
      </c>
      <c r="D25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52"/>
      <c r="F252" s="22" t="str">
        <f>IFERROR(VLOOKUP(Table1[[#This Row],[Código]],'Inventario Fisico'!A:D,4,FALSE),"")</f>
        <v/>
      </c>
      <c r="G252" s="28" t="str">
        <f>IFERROR(VLOOKUP(Table1[[#This Row],[Código]],'Inventario Fisico'!A:L,12,FALSE),"")</f>
        <v/>
      </c>
      <c r="H252" s="23" t="str">
        <f>IFERROR(VLOOKUP(Table1[[#This Row],[Código]],'Inventario Fisico'!A:O,15,FALSE),"")</f>
        <v/>
      </c>
      <c r="I252" s="24" t="str">
        <f>IFERROR(+Table1[[#This Row],[Sistema]]*Table1[[#This Row],[Costo Unitario]],"")</f>
        <v/>
      </c>
      <c r="J252" s="30">
        <f>IFERROR(IFERROR(VLOOKUP(E252,'Conteo Fisico'!A:B,2,FALSE),0),"")</f>
        <v>0</v>
      </c>
      <c r="K252" s="101" t="str">
        <f>IFERROR(+Table1[[#This Row],[Fisico]]-Table1[[#This Row],[Sistema]],"")</f>
        <v/>
      </c>
      <c r="L252" s="5" t="str">
        <f>_xlfn.IFS(Table1[[#This Row],[Diferencia]]&gt;0,"Sobrante",Table1[[#This Row],[Diferencia]]&lt;0,"Faltante",Table1[[#This Row],[Diferencia]]=0,"Ok")</f>
        <v>Sobrante</v>
      </c>
      <c r="M252" s="25"/>
      <c r="N252" s="13" t="str">
        <f>IFERROR(+Table1[[#This Row],[Diferencia]]*Table1[[#This Row],[Costo Unitario]],"")</f>
        <v/>
      </c>
    </row>
    <row r="253" spans="1:14" ht="15" x14ac:dyDescent="0.25">
      <c r="A253" s="5" t="str">
        <f>IFERROR(LEFT(Table1[[#This Row],[Código]],1),"")</f>
        <v/>
      </c>
      <c r="B253" s="5" t="str">
        <f>IFERROR(RIGHT(Table1[[#This Row],[Código]],2),"")</f>
        <v/>
      </c>
      <c r="C253" s="31" t="str">
        <f>IFERROR(VLOOKUP(A253,Mapa!A:B,2,0),"")</f>
        <v/>
      </c>
      <c r="D25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53"/>
      <c r="F253" s="22" t="str">
        <f>IFERROR(VLOOKUP(Table1[[#This Row],[Código]],'Inventario Fisico'!A:D,4,FALSE),"")</f>
        <v/>
      </c>
      <c r="G253" s="32" t="str">
        <f>IFERROR(VLOOKUP(Table1[[#This Row],[Código]],'Inventario Fisico'!A:L,12,FALSE),"")</f>
        <v/>
      </c>
      <c r="H253" s="35" t="str">
        <f>IFERROR(VLOOKUP(Table1[[#This Row],[Código]],'Inventario Fisico'!A:O,15,FALSE),"")</f>
        <v/>
      </c>
      <c r="I253" s="24" t="str">
        <f>IFERROR(+Table1[[#This Row],[Sistema]]*Table1[[#This Row],[Costo Unitario]],"")</f>
        <v/>
      </c>
      <c r="J253" s="30">
        <f>IFERROR(IFERROR(VLOOKUP(E253,'Conteo Fisico'!A:B,2,FALSE),0),"")</f>
        <v>0</v>
      </c>
      <c r="K253" s="101" t="str">
        <f>IFERROR(+Table1[[#This Row],[Fisico]]-Table1[[#This Row],[Sistema]],"")</f>
        <v/>
      </c>
      <c r="L253" s="31" t="str">
        <f>_xlfn.IFS(Table1[[#This Row],[Diferencia]]&gt;0,"Sobrante",Table1[[#This Row],[Diferencia]]&lt;0,"Faltante",Table1[[#This Row],[Diferencia]]=0,"Ok")</f>
        <v>Sobrante</v>
      </c>
      <c r="M253" s="25"/>
      <c r="N253" s="13" t="str">
        <f>IFERROR(+Table1[[#This Row],[Diferencia]]*Table1[[#This Row],[Costo Unitario]],"")</f>
        <v/>
      </c>
    </row>
    <row r="254" spans="1:14" ht="15" x14ac:dyDescent="0.25">
      <c r="A254" s="5" t="str">
        <f>IFERROR(LEFT(Table1[[#This Row],[Código]],1),"")</f>
        <v/>
      </c>
      <c r="B254" s="5" t="str">
        <f>IFERROR(RIGHT(Table1[[#This Row],[Código]],2),"")</f>
        <v/>
      </c>
      <c r="C254" s="31" t="str">
        <f>IFERROR(VLOOKUP(A254,Mapa!A:B,2,0),"")</f>
        <v/>
      </c>
      <c r="D25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54"/>
      <c r="F254" s="22" t="str">
        <f>IFERROR(VLOOKUP(Table1[[#This Row],[Código]],'Inventario Fisico'!A:D,4,FALSE),"")</f>
        <v/>
      </c>
      <c r="G254" s="32" t="str">
        <f>IFERROR(VLOOKUP(Table1[[#This Row],[Código]],'Inventario Fisico'!A:L,12,FALSE),"")</f>
        <v/>
      </c>
      <c r="H254" s="35" t="str">
        <f>IFERROR(VLOOKUP(Table1[[#This Row],[Código]],'Inventario Fisico'!A:O,15,FALSE),"")</f>
        <v/>
      </c>
      <c r="I254" s="24" t="str">
        <f>IFERROR(+Table1[[#This Row],[Sistema]]*Table1[[#This Row],[Costo Unitario]],"")</f>
        <v/>
      </c>
      <c r="J254" s="30">
        <f>IFERROR(IFERROR(VLOOKUP(E254,'Conteo Fisico'!A:B,2,FALSE),0),"")</f>
        <v>0</v>
      </c>
      <c r="K254" s="101" t="str">
        <f>IFERROR(+Table1[[#This Row],[Fisico]]-Table1[[#This Row],[Sistema]],"")</f>
        <v/>
      </c>
      <c r="L254" s="31" t="str">
        <f>_xlfn.IFS(Table1[[#This Row],[Diferencia]]&gt;0,"Sobrante",Table1[[#This Row],[Diferencia]]&lt;0,"Faltante",Table1[[#This Row],[Diferencia]]=0,"Ok")</f>
        <v>Sobrante</v>
      </c>
      <c r="M254" s="25"/>
      <c r="N254" s="13" t="str">
        <f>IFERROR(+Table1[[#This Row],[Diferencia]]*Table1[[#This Row],[Costo Unitario]],"")</f>
        <v/>
      </c>
    </row>
    <row r="255" spans="1:14" ht="15" x14ac:dyDescent="0.25">
      <c r="A255" s="5" t="str">
        <f>IFERROR(LEFT(Table1[[#This Row],[Código]],1),"")</f>
        <v/>
      </c>
      <c r="B255" s="5" t="str">
        <f>IFERROR(RIGHT(Table1[[#This Row],[Código]],2),"")</f>
        <v/>
      </c>
      <c r="C255" s="5" t="str">
        <f>IFERROR(VLOOKUP(A255,Mapa!A:B,2,0),"")</f>
        <v/>
      </c>
      <c r="D25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55"/>
      <c r="F255" s="22" t="str">
        <f>IFERROR(VLOOKUP(Table1[[#This Row],[Código]],'Inventario Fisico'!A:D,4,FALSE),"")</f>
        <v/>
      </c>
      <c r="G255" s="28" t="str">
        <f>IFERROR(VLOOKUP(Table1[[#This Row],[Código]],'Inventario Fisico'!A:L,12,FALSE),"")</f>
        <v/>
      </c>
      <c r="H255" s="23" t="str">
        <f>IFERROR(VLOOKUP(Table1[[#This Row],[Código]],'Inventario Fisico'!A:O,15,FALSE),"")</f>
        <v/>
      </c>
      <c r="I255" s="24" t="str">
        <f>IFERROR(+Table1[[#This Row],[Sistema]]*Table1[[#This Row],[Costo Unitario]],"")</f>
        <v/>
      </c>
      <c r="J255" s="30">
        <f>IFERROR(IFERROR(VLOOKUP(E255,'Conteo Fisico'!A:B,2,FALSE),0),"")</f>
        <v>0</v>
      </c>
      <c r="K255" s="101" t="str">
        <f>IFERROR(+Table1[[#This Row],[Fisico]]-Table1[[#This Row],[Sistema]],"")</f>
        <v/>
      </c>
      <c r="L255" s="5" t="str">
        <f>_xlfn.IFS(Table1[[#This Row],[Diferencia]]&gt;0,"Sobrante",Table1[[#This Row],[Diferencia]]&lt;0,"Faltante",Table1[[#This Row],[Diferencia]]=0,"Ok")</f>
        <v>Sobrante</v>
      </c>
      <c r="M255" s="25"/>
      <c r="N255" s="13" t="str">
        <f>IFERROR(+Table1[[#This Row],[Diferencia]]*Table1[[#This Row],[Costo Unitario]],"")</f>
        <v/>
      </c>
    </row>
    <row r="256" spans="1:14" ht="15" x14ac:dyDescent="0.25">
      <c r="A256" s="5" t="str">
        <f>IFERROR(LEFT(Table1[[#This Row],[Código]],1),"")</f>
        <v/>
      </c>
      <c r="B256" s="5" t="str">
        <f>IFERROR(RIGHT(Table1[[#This Row],[Código]],2),"")</f>
        <v/>
      </c>
      <c r="C256" s="5" t="str">
        <f>IFERROR(VLOOKUP(A256,Mapa!A:B,2,0),"")</f>
        <v/>
      </c>
      <c r="D25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56"/>
      <c r="F256" s="22" t="str">
        <f>IFERROR(VLOOKUP(Table1[[#This Row],[Código]],'Inventario Fisico'!A:D,4,FALSE),"")</f>
        <v/>
      </c>
      <c r="G256" s="28" t="str">
        <f>IFERROR(VLOOKUP(Table1[[#This Row],[Código]],'Inventario Fisico'!A:L,12,FALSE),"")</f>
        <v/>
      </c>
      <c r="H256" s="23" t="str">
        <f>IFERROR(VLOOKUP(Table1[[#This Row],[Código]],'Inventario Fisico'!A:O,15,FALSE),"")</f>
        <v/>
      </c>
      <c r="I256" s="24" t="str">
        <f>IFERROR(+Table1[[#This Row],[Sistema]]*Table1[[#This Row],[Costo Unitario]],"")</f>
        <v/>
      </c>
      <c r="J256" s="30">
        <f>IFERROR(IFERROR(VLOOKUP(E256,'Conteo Fisico'!A:B,2,FALSE),0),"")</f>
        <v>0</v>
      </c>
      <c r="K256" s="101" t="str">
        <f>IFERROR(+Table1[[#This Row],[Fisico]]-Table1[[#This Row],[Sistema]],"")</f>
        <v/>
      </c>
      <c r="L256" s="5" t="str">
        <f>_xlfn.IFS(Table1[[#This Row],[Diferencia]]&gt;0,"Sobrante",Table1[[#This Row],[Diferencia]]&lt;0,"Faltante",Table1[[#This Row],[Diferencia]]=0,"Ok")</f>
        <v>Sobrante</v>
      </c>
      <c r="M256" s="25"/>
      <c r="N256" s="13" t="str">
        <f>IFERROR(+Table1[[#This Row],[Diferencia]]*Table1[[#This Row],[Costo Unitario]],"")</f>
        <v/>
      </c>
    </row>
    <row r="257" spans="1:14" ht="15" x14ac:dyDescent="0.25">
      <c r="A257" s="5" t="str">
        <f>IFERROR(LEFT(Table1[[#This Row],[Código]],1),"")</f>
        <v/>
      </c>
      <c r="B257" s="5" t="str">
        <f>IFERROR(RIGHT(Table1[[#This Row],[Código]],2),"")</f>
        <v/>
      </c>
      <c r="C257" s="5" t="str">
        <f>IFERROR(VLOOKUP(A257,Mapa!A:B,2,0),"")</f>
        <v/>
      </c>
      <c r="D25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57"/>
      <c r="F257" s="22" t="str">
        <f>IFERROR(VLOOKUP(Table1[[#This Row],[Código]],'Inventario Fisico'!A:D,4,FALSE),"")</f>
        <v/>
      </c>
      <c r="G257" s="28" t="str">
        <f>IFERROR(VLOOKUP(Table1[[#This Row],[Código]],'Inventario Fisico'!A:L,12,FALSE),"")</f>
        <v/>
      </c>
      <c r="H257" s="23" t="str">
        <f>IFERROR(VLOOKUP(Table1[[#This Row],[Código]],'Inventario Fisico'!A:O,15,FALSE),"")</f>
        <v/>
      </c>
      <c r="I257" s="24" t="str">
        <f>IFERROR(+Table1[[#This Row],[Sistema]]*Table1[[#This Row],[Costo Unitario]],"")</f>
        <v/>
      </c>
      <c r="J257" s="30">
        <f>IFERROR(IFERROR(VLOOKUP(E257,'Conteo Fisico'!A:B,2,FALSE),0),"")</f>
        <v>0</v>
      </c>
      <c r="K257" s="101" t="str">
        <f>IFERROR(+Table1[[#This Row],[Fisico]]-Table1[[#This Row],[Sistema]],"")</f>
        <v/>
      </c>
      <c r="L257" s="5" t="str">
        <f>_xlfn.IFS(Table1[[#This Row],[Diferencia]]&gt;0,"Sobrante",Table1[[#This Row],[Diferencia]]&lt;0,"Faltante",Table1[[#This Row],[Diferencia]]=0,"Ok")</f>
        <v>Sobrante</v>
      </c>
      <c r="M257" s="25"/>
      <c r="N257" s="13" t="str">
        <f>IFERROR(+Table1[[#This Row],[Diferencia]]*Table1[[#This Row],[Costo Unitario]],"")</f>
        <v/>
      </c>
    </row>
    <row r="258" spans="1:14" ht="15" x14ac:dyDescent="0.25">
      <c r="A258" s="5" t="str">
        <f>IFERROR(LEFT(Table1[[#This Row],[Código]],1),"")</f>
        <v/>
      </c>
      <c r="B258" s="5" t="str">
        <f>IFERROR(RIGHT(Table1[[#This Row],[Código]],2),"")</f>
        <v/>
      </c>
      <c r="C258" s="5" t="str">
        <f>IFERROR(VLOOKUP(A258,Mapa!A:B,2,0),"")</f>
        <v/>
      </c>
      <c r="D25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58"/>
      <c r="F258" s="22" t="str">
        <f>IFERROR(VLOOKUP(Table1[[#This Row],[Código]],'Inventario Fisico'!A:D,4,FALSE),"")</f>
        <v/>
      </c>
      <c r="G258" s="28" t="str">
        <f>IFERROR(VLOOKUP(Table1[[#This Row],[Código]],'Inventario Fisico'!A:L,12,FALSE),"")</f>
        <v/>
      </c>
      <c r="H258" s="23" t="str">
        <f>IFERROR(VLOOKUP(Table1[[#This Row],[Código]],'Inventario Fisico'!A:O,15,FALSE),"")</f>
        <v/>
      </c>
      <c r="I258" s="24" t="str">
        <f>IFERROR(+Table1[[#This Row],[Sistema]]*Table1[[#This Row],[Costo Unitario]],"")</f>
        <v/>
      </c>
      <c r="J258" s="30">
        <f>IFERROR(IFERROR(VLOOKUP(E258,'Conteo Fisico'!A:B,2,FALSE),0),"")</f>
        <v>0</v>
      </c>
      <c r="K258" s="101" t="str">
        <f>IFERROR(+Table1[[#This Row],[Fisico]]-Table1[[#This Row],[Sistema]],"")</f>
        <v/>
      </c>
      <c r="L258" s="5" t="str">
        <f>_xlfn.IFS(Table1[[#This Row],[Diferencia]]&gt;0,"Sobrante",Table1[[#This Row],[Diferencia]]&lt;0,"Faltante",Table1[[#This Row],[Diferencia]]=0,"Ok")</f>
        <v>Sobrante</v>
      </c>
      <c r="M258" s="25"/>
      <c r="N258" s="13" t="str">
        <f>IFERROR(+Table1[[#This Row],[Diferencia]]*Table1[[#This Row],[Costo Unitario]],"")</f>
        <v/>
      </c>
    </row>
    <row r="259" spans="1:14" ht="15" x14ac:dyDescent="0.25">
      <c r="A259" s="5" t="str">
        <f>IFERROR(LEFT(Table1[[#This Row],[Código]],1),"")</f>
        <v/>
      </c>
      <c r="B259" s="5" t="str">
        <f>IFERROR(RIGHT(Table1[[#This Row],[Código]],2),"")</f>
        <v/>
      </c>
      <c r="C259" s="5" t="str">
        <f>IFERROR(VLOOKUP(A259,Mapa!A:B,2,0),"")</f>
        <v/>
      </c>
      <c r="D25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59"/>
      <c r="F259" s="22" t="str">
        <f>IFERROR(VLOOKUP(Table1[[#This Row],[Código]],'Inventario Fisico'!A:D,4,FALSE),"")</f>
        <v/>
      </c>
      <c r="G259" s="28" t="str">
        <f>IFERROR(VLOOKUP(Table1[[#This Row],[Código]],'Inventario Fisico'!A:L,12,FALSE),"")</f>
        <v/>
      </c>
      <c r="H259" s="23" t="str">
        <f>IFERROR(VLOOKUP(Table1[[#This Row],[Código]],'Inventario Fisico'!A:O,15,FALSE),"")</f>
        <v/>
      </c>
      <c r="I259" s="24" t="str">
        <f>IFERROR(+Table1[[#This Row],[Sistema]]*Table1[[#This Row],[Costo Unitario]],"")</f>
        <v/>
      </c>
      <c r="J259" s="30">
        <f>IFERROR(IFERROR(VLOOKUP(E259,'Conteo Fisico'!A:B,2,FALSE),0),"")</f>
        <v>0</v>
      </c>
      <c r="K259" s="101" t="str">
        <f>IFERROR(+Table1[[#This Row],[Fisico]]-Table1[[#This Row],[Sistema]],"")</f>
        <v/>
      </c>
      <c r="L259" s="5" t="str">
        <f>_xlfn.IFS(Table1[[#This Row],[Diferencia]]&gt;0,"Sobrante",Table1[[#This Row],[Diferencia]]&lt;0,"Faltante",Table1[[#This Row],[Diferencia]]=0,"Ok")</f>
        <v>Sobrante</v>
      </c>
      <c r="M259" s="25"/>
      <c r="N259" s="13" t="str">
        <f>IFERROR(+Table1[[#This Row],[Diferencia]]*Table1[[#This Row],[Costo Unitario]],"")</f>
        <v/>
      </c>
    </row>
    <row r="260" spans="1:14" ht="15" x14ac:dyDescent="0.25">
      <c r="A260" s="5" t="str">
        <f>IFERROR(LEFT(Table1[[#This Row],[Código]],1),"")</f>
        <v/>
      </c>
      <c r="B260" s="5" t="str">
        <f>IFERROR(RIGHT(Table1[[#This Row],[Código]],2),"")</f>
        <v/>
      </c>
      <c r="C260" s="5" t="str">
        <f>IFERROR(VLOOKUP(A260,Mapa!A:B,2,0),"")</f>
        <v/>
      </c>
      <c r="D26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60"/>
      <c r="F260" s="22" t="str">
        <f>IFERROR(VLOOKUP(Table1[[#This Row],[Código]],'Inventario Fisico'!A:D,4,FALSE),"")</f>
        <v/>
      </c>
      <c r="G260" s="28" t="str">
        <f>IFERROR(VLOOKUP(Table1[[#This Row],[Código]],'Inventario Fisico'!A:L,12,FALSE),"")</f>
        <v/>
      </c>
      <c r="H260" s="23" t="str">
        <f>IFERROR(VLOOKUP(Table1[[#This Row],[Código]],'Inventario Fisico'!A:O,15,FALSE),"")</f>
        <v/>
      </c>
      <c r="I260" s="24" t="str">
        <f>IFERROR(+Table1[[#This Row],[Sistema]]*Table1[[#This Row],[Costo Unitario]],"")</f>
        <v/>
      </c>
      <c r="J260" s="30">
        <f>IFERROR(IFERROR(VLOOKUP(E260,'Conteo Fisico'!A:B,2,FALSE),0),"")</f>
        <v>0</v>
      </c>
      <c r="K260" s="101" t="str">
        <f>IFERROR(+Table1[[#This Row],[Fisico]]-Table1[[#This Row],[Sistema]],"")</f>
        <v/>
      </c>
      <c r="L260" s="5" t="str">
        <f>_xlfn.IFS(Table1[[#This Row],[Diferencia]]&gt;0,"Sobrante",Table1[[#This Row],[Diferencia]]&lt;0,"Faltante",Table1[[#This Row],[Diferencia]]=0,"Ok")</f>
        <v>Sobrante</v>
      </c>
      <c r="M260" s="25"/>
      <c r="N260" s="13" t="str">
        <f>IFERROR(+Table1[[#This Row],[Diferencia]]*Table1[[#This Row],[Costo Unitario]],"")</f>
        <v/>
      </c>
    </row>
    <row r="261" spans="1:14" ht="15" x14ac:dyDescent="0.25">
      <c r="A261" s="5" t="str">
        <f>IFERROR(LEFT(Table1[[#This Row],[Código]],1),"")</f>
        <v/>
      </c>
      <c r="B261" s="5" t="str">
        <f>IFERROR(RIGHT(Table1[[#This Row],[Código]],2),"")</f>
        <v/>
      </c>
      <c r="C261" s="5" t="str">
        <f>IFERROR(VLOOKUP(A261,Mapa!A:B,2,0),"")</f>
        <v/>
      </c>
      <c r="D26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61"/>
      <c r="F261" s="22" t="str">
        <f>IFERROR(VLOOKUP(Table1[[#This Row],[Código]],'Inventario Fisico'!A:D,4,FALSE),"")</f>
        <v/>
      </c>
      <c r="G261" s="28" t="str">
        <f>IFERROR(VLOOKUP(Table1[[#This Row],[Código]],'Inventario Fisico'!A:L,12,FALSE),"")</f>
        <v/>
      </c>
      <c r="H261" s="23" t="str">
        <f>IFERROR(VLOOKUP(Table1[[#This Row],[Código]],'Inventario Fisico'!A:O,15,FALSE),"")</f>
        <v/>
      </c>
      <c r="I261" s="24" t="str">
        <f>IFERROR(+Table1[[#This Row],[Sistema]]*Table1[[#This Row],[Costo Unitario]],"")</f>
        <v/>
      </c>
      <c r="J261" s="30">
        <f>IFERROR(IFERROR(VLOOKUP(E261,'Conteo Fisico'!A:B,2,FALSE),0),"")</f>
        <v>0</v>
      </c>
      <c r="K261" s="101" t="str">
        <f>IFERROR(+Table1[[#This Row],[Fisico]]-Table1[[#This Row],[Sistema]],"")</f>
        <v/>
      </c>
      <c r="L261" s="5" t="str">
        <f>_xlfn.IFS(Table1[[#This Row],[Diferencia]]&gt;0,"Sobrante",Table1[[#This Row],[Diferencia]]&lt;0,"Faltante",Table1[[#This Row],[Diferencia]]=0,"Ok")</f>
        <v>Sobrante</v>
      </c>
      <c r="M261" s="25"/>
      <c r="N261" s="13" t="str">
        <f>IFERROR(+Table1[[#This Row],[Diferencia]]*Table1[[#This Row],[Costo Unitario]],"")</f>
        <v/>
      </c>
    </row>
    <row r="262" spans="1:14" ht="15" x14ac:dyDescent="0.25">
      <c r="A262" s="5" t="str">
        <f>IFERROR(LEFT(Table1[[#This Row],[Código]],1),"")</f>
        <v/>
      </c>
      <c r="B262" s="5" t="str">
        <f>IFERROR(RIGHT(Table1[[#This Row],[Código]],2),"")</f>
        <v/>
      </c>
      <c r="C262" s="5" t="str">
        <f>IFERROR(VLOOKUP(A262,Mapa!A:B,2,0),"")</f>
        <v/>
      </c>
      <c r="D26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62"/>
      <c r="F262" s="22" t="str">
        <f>IFERROR(VLOOKUP(Table1[[#This Row],[Código]],'Inventario Fisico'!A:D,4,FALSE),"")</f>
        <v/>
      </c>
      <c r="G262" s="28" t="str">
        <f>IFERROR(VLOOKUP(Table1[[#This Row],[Código]],'Inventario Fisico'!A:L,12,FALSE),"")</f>
        <v/>
      </c>
      <c r="H262" s="23" t="str">
        <f>IFERROR(VLOOKUP(Table1[[#This Row],[Código]],'Inventario Fisico'!A:O,15,FALSE),"")</f>
        <v/>
      </c>
      <c r="I262" s="24" t="str">
        <f>IFERROR(+Table1[[#This Row],[Sistema]]*Table1[[#This Row],[Costo Unitario]],"")</f>
        <v/>
      </c>
      <c r="J262" s="30">
        <f>IFERROR(IFERROR(VLOOKUP(E262,'Conteo Fisico'!A:B,2,FALSE),0),"")</f>
        <v>0</v>
      </c>
      <c r="K262" s="101" t="str">
        <f>IFERROR(+Table1[[#This Row],[Fisico]]-Table1[[#This Row],[Sistema]],"")</f>
        <v/>
      </c>
      <c r="L262" s="5" t="str">
        <f>_xlfn.IFS(Table1[[#This Row],[Diferencia]]&gt;0,"Sobrante",Table1[[#This Row],[Diferencia]]&lt;0,"Faltante",Table1[[#This Row],[Diferencia]]=0,"Ok")</f>
        <v>Sobrante</v>
      </c>
      <c r="M262" s="25"/>
      <c r="N262" s="13" t="str">
        <f>IFERROR(+Table1[[#This Row],[Diferencia]]*Table1[[#This Row],[Costo Unitario]],"")</f>
        <v/>
      </c>
    </row>
    <row r="263" spans="1:14" ht="15" x14ac:dyDescent="0.25">
      <c r="A263" s="5" t="str">
        <f>IFERROR(LEFT(Table1[[#This Row],[Código]],1),"")</f>
        <v/>
      </c>
      <c r="B263" s="5" t="str">
        <f>IFERROR(RIGHT(Table1[[#This Row],[Código]],2),"")</f>
        <v/>
      </c>
      <c r="C263" s="5" t="str">
        <f>IFERROR(VLOOKUP(A263,Mapa!A:B,2,0),"")</f>
        <v/>
      </c>
      <c r="D26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63"/>
      <c r="F263" s="22" t="str">
        <f>IFERROR(VLOOKUP(Table1[[#This Row],[Código]],'Inventario Fisico'!A:D,4,FALSE),"")</f>
        <v/>
      </c>
      <c r="G263" s="28" t="str">
        <f>IFERROR(VLOOKUP(Table1[[#This Row],[Código]],'Inventario Fisico'!A:L,12,FALSE),"")</f>
        <v/>
      </c>
      <c r="H263" s="23" t="str">
        <f>IFERROR(VLOOKUP(Table1[[#This Row],[Código]],'Inventario Fisico'!A:O,15,FALSE),"")</f>
        <v/>
      </c>
      <c r="I263" s="24" t="str">
        <f>IFERROR(+Table1[[#This Row],[Sistema]]*Table1[[#This Row],[Costo Unitario]],"")</f>
        <v/>
      </c>
      <c r="J263" s="30">
        <f>IFERROR(IFERROR(VLOOKUP(E263,'Conteo Fisico'!A:B,2,FALSE),0),"")</f>
        <v>0</v>
      </c>
      <c r="K263" s="101" t="str">
        <f>IFERROR(+Table1[[#This Row],[Fisico]]-Table1[[#This Row],[Sistema]],"")</f>
        <v/>
      </c>
      <c r="L263" s="5" t="str">
        <f>_xlfn.IFS(Table1[[#This Row],[Diferencia]]&gt;0,"Sobrante",Table1[[#This Row],[Diferencia]]&lt;0,"Faltante",Table1[[#This Row],[Diferencia]]=0,"Ok")</f>
        <v>Sobrante</v>
      </c>
      <c r="M263" s="25"/>
      <c r="N263" s="13" t="str">
        <f>IFERROR(+Table1[[#This Row],[Diferencia]]*Table1[[#This Row],[Costo Unitario]],"")</f>
        <v/>
      </c>
    </row>
    <row r="264" spans="1:14" ht="15" x14ac:dyDescent="0.25">
      <c r="A264" s="5" t="str">
        <f>IFERROR(LEFT(Table1[[#This Row],[Código]],1),"")</f>
        <v/>
      </c>
      <c r="B264" s="5" t="str">
        <f>IFERROR(RIGHT(Table1[[#This Row],[Código]],2),"")</f>
        <v/>
      </c>
      <c r="C264" s="5" t="str">
        <f>IFERROR(VLOOKUP(A264,Mapa!A:B,2,0),"")</f>
        <v/>
      </c>
      <c r="D26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64"/>
      <c r="F264" s="22" t="str">
        <f>IFERROR(VLOOKUP(Table1[[#This Row],[Código]],'Inventario Fisico'!A:D,4,FALSE),"")</f>
        <v/>
      </c>
      <c r="G264" s="28" t="str">
        <f>IFERROR(VLOOKUP(Table1[[#This Row],[Código]],'Inventario Fisico'!A:L,12,FALSE),"")</f>
        <v/>
      </c>
      <c r="H264" s="23" t="str">
        <f>IFERROR(VLOOKUP(Table1[[#This Row],[Código]],'Inventario Fisico'!A:O,15,FALSE),"")</f>
        <v/>
      </c>
      <c r="I264" s="24" t="str">
        <f>IFERROR(+Table1[[#This Row],[Sistema]]*Table1[[#This Row],[Costo Unitario]],"")</f>
        <v/>
      </c>
      <c r="J264" s="30">
        <f>IFERROR(IFERROR(VLOOKUP(E264,'Conteo Fisico'!A:B,2,FALSE),0),"")</f>
        <v>0</v>
      </c>
      <c r="K264" s="101" t="str">
        <f>IFERROR(+Table1[[#This Row],[Fisico]]-Table1[[#This Row],[Sistema]],"")</f>
        <v/>
      </c>
      <c r="L264" s="5" t="str">
        <f>_xlfn.IFS(Table1[[#This Row],[Diferencia]]&gt;0,"Sobrante",Table1[[#This Row],[Diferencia]]&lt;0,"Faltante",Table1[[#This Row],[Diferencia]]=0,"Ok")</f>
        <v>Sobrante</v>
      </c>
      <c r="M264" s="25"/>
      <c r="N264" s="13" t="str">
        <f>IFERROR(+Table1[[#This Row],[Diferencia]]*Table1[[#This Row],[Costo Unitario]],"")</f>
        <v/>
      </c>
    </row>
    <row r="265" spans="1:14" ht="15" x14ac:dyDescent="0.25">
      <c r="A265" s="5" t="str">
        <f>IFERROR(LEFT(Table1[[#This Row],[Código]],1),"")</f>
        <v/>
      </c>
      <c r="B265" s="5" t="str">
        <f>IFERROR(RIGHT(Table1[[#This Row],[Código]],2),"")</f>
        <v/>
      </c>
      <c r="C265" s="5" t="str">
        <f>IFERROR(VLOOKUP(A265,Mapa!A:B,2,0),"")</f>
        <v/>
      </c>
      <c r="D26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65"/>
      <c r="F265" s="22" t="str">
        <f>IFERROR(VLOOKUP(Table1[[#This Row],[Código]],'Inventario Fisico'!A:D,4,FALSE),"")</f>
        <v/>
      </c>
      <c r="G265" s="28" t="str">
        <f>IFERROR(VLOOKUP(Table1[[#This Row],[Código]],'Inventario Fisico'!A:L,12,FALSE),"")</f>
        <v/>
      </c>
      <c r="H265" s="23" t="str">
        <f>IFERROR(VLOOKUP(Table1[[#This Row],[Código]],'Inventario Fisico'!A:O,15,FALSE),"")</f>
        <v/>
      </c>
      <c r="I265" s="24" t="str">
        <f>IFERROR(+Table1[[#This Row],[Sistema]]*Table1[[#This Row],[Costo Unitario]],"")</f>
        <v/>
      </c>
      <c r="J265" s="30">
        <f>IFERROR(IFERROR(VLOOKUP(E265,'Conteo Fisico'!A:B,2,FALSE),0),"")</f>
        <v>0</v>
      </c>
      <c r="K265" s="101" t="str">
        <f>IFERROR(+Table1[[#This Row],[Fisico]]-Table1[[#This Row],[Sistema]],"")</f>
        <v/>
      </c>
      <c r="L265" s="5" t="str">
        <f>_xlfn.IFS(Table1[[#This Row],[Diferencia]]&gt;0,"Sobrante",Table1[[#This Row],[Diferencia]]&lt;0,"Faltante",Table1[[#This Row],[Diferencia]]=0,"Ok")</f>
        <v>Sobrante</v>
      </c>
      <c r="M265" s="25"/>
      <c r="N265" s="13" t="str">
        <f>IFERROR(+Table1[[#This Row],[Diferencia]]*Table1[[#This Row],[Costo Unitario]],"")</f>
        <v/>
      </c>
    </row>
    <row r="266" spans="1:14" ht="15" x14ac:dyDescent="0.25">
      <c r="A266" s="5" t="str">
        <f>IFERROR(LEFT(Table1[[#This Row],[Código]],1),"")</f>
        <v/>
      </c>
      <c r="B266" s="5" t="str">
        <f>IFERROR(RIGHT(Table1[[#This Row],[Código]],2),"")</f>
        <v/>
      </c>
      <c r="C266" s="5" t="str">
        <f>IFERROR(VLOOKUP(A266,Mapa!A:B,2,0),"")</f>
        <v/>
      </c>
      <c r="D26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66"/>
      <c r="F266" s="22" t="str">
        <f>IFERROR(VLOOKUP(Table1[[#This Row],[Código]],'Inventario Fisico'!A:D,4,FALSE),"")</f>
        <v/>
      </c>
      <c r="G266" s="28" t="str">
        <f>IFERROR(VLOOKUP(Table1[[#This Row],[Código]],'Inventario Fisico'!A:L,12,FALSE),"")</f>
        <v/>
      </c>
      <c r="H266" s="23" t="str">
        <f>IFERROR(VLOOKUP(Table1[[#This Row],[Código]],'Inventario Fisico'!A:O,15,FALSE),"")</f>
        <v/>
      </c>
      <c r="I266" s="24" t="str">
        <f>IFERROR(+Table1[[#This Row],[Sistema]]*Table1[[#This Row],[Costo Unitario]],"")</f>
        <v/>
      </c>
      <c r="J266" s="30">
        <f>IFERROR(IFERROR(VLOOKUP(E266,'Conteo Fisico'!A:B,2,FALSE),0),"")</f>
        <v>0</v>
      </c>
      <c r="K266" s="101" t="str">
        <f>IFERROR(+Table1[[#This Row],[Fisico]]-Table1[[#This Row],[Sistema]],"")</f>
        <v/>
      </c>
      <c r="L266" s="5" t="str">
        <f>_xlfn.IFS(Table1[[#This Row],[Diferencia]]&gt;0,"Sobrante",Table1[[#This Row],[Diferencia]]&lt;0,"Faltante",Table1[[#This Row],[Diferencia]]=0,"Ok")</f>
        <v>Sobrante</v>
      </c>
      <c r="M266" s="25"/>
      <c r="N266" s="13" t="str">
        <f>IFERROR(+Table1[[#This Row],[Diferencia]]*Table1[[#This Row],[Costo Unitario]],"")</f>
        <v/>
      </c>
    </row>
    <row r="267" spans="1:14" ht="15" x14ac:dyDescent="0.25">
      <c r="A267" s="5" t="str">
        <f>IFERROR(LEFT(Table1[[#This Row],[Código]],1),"")</f>
        <v/>
      </c>
      <c r="B267" s="5" t="str">
        <f>IFERROR(RIGHT(Table1[[#This Row],[Código]],2),"")</f>
        <v/>
      </c>
      <c r="C267" s="5" t="str">
        <f>IFERROR(VLOOKUP(A267,Mapa!A:B,2,0),"")</f>
        <v/>
      </c>
      <c r="D26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67"/>
      <c r="F267" s="22" t="str">
        <f>IFERROR(VLOOKUP(Table1[[#This Row],[Código]],'Inventario Fisico'!A:D,4,FALSE),"")</f>
        <v/>
      </c>
      <c r="G267" s="28" t="str">
        <f>IFERROR(VLOOKUP(Table1[[#This Row],[Código]],'Inventario Fisico'!A:L,12,FALSE),"")</f>
        <v/>
      </c>
      <c r="H267" s="23" t="str">
        <f>IFERROR(VLOOKUP(Table1[[#This Row],[Código]],'Inventario Fisico'!A:O,15,FALSE),"")</f>
        <v/>
      </c>
      <c r="I267" s="24" t="str">
        <f>IFERROR(+Table1[[#This Row],[Sistema]]*Table1[[#This Row],[Costo Unitario]],"")</f>
        <v/>
      </c>
      <c r="J267" s="30">
        <f>IFERROR(IFERROR(VLOOKUP(E267,'Conteo Fisico'!A:B,2,FALSE),0),"")</f>
        <v>0</v>
      </c>
      <c r="K267" s="101" t="str">
        <f>IFERROR(+Table1[[#This Row],[Fisico]]-Table1[[#This Row],[Sistema]],"")</f>
        <v/>
      </c>
      <c r="L267" s="5" t="str">
        <f>_xlfn.IFS(Table1[[#This Row],[Diferencia]]&gt;0,"Sobrante",Table1[[#This Row],[Diferencia]]&lt;0,"Faltante",Table1[[#This Row],[Diferencia]]=0,"Ok")</f>
        <v>Sobrante</v>
      </c>
      <c r="M267" s="25"/>
      <c r="N267" s="13" t="str">
        <f>IFERROR(+Table1[[#This Row],[Diferencia]]*Table1[[#This Row],[Costo Unitario]],"")</f>
        <v/>
      </c>
    </row>
    <row r="268" spans="1:14" ht="15" x14ac:dyDescent="0.25">
      <c r="A268" s="5" t="str">
        <f>IFERROR(LEFT(Table1[[#This Row],[Código]],1),"")</f>
        <v/>
      </c>
      <c r="B268" s="5" t="str">
        <f>IFERROR(RIGHT(Table1[[#This Row],[Código]],2),"")</f>
        <v/>
      </c>
      <c r="C268" s="5" t="str">
        <f>IFERROR(VLOOKUP(A268,Mapa!A:B,2,0),"")</f>
        <v/>
      </c>
      <c r="D26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68"/>
      <c r="F268" s="22" t="str">
        <f>IFERROR(VLOOKUP(Table1[[#This Row],[Código]],'Inventario Fisico'!A:D,4,FALSE),"")</f>
        <v/>
      </c>
      <c r="G268" s="28" t="str">
        <f>IFERROR(VLOOKUP(Table1[[#This Row],[Código]],'Inventario Fisico'!A:L,12,FALSE),"")</f>
        <v/>
      </c>
      <c r="H268" s="23" t="str">
        <f>IFERROR(VLOOKUP(Table1[[#This Row],[Código]],'Inventario Fisico'!A:O,15,FALSE),"")</f>
        <v/>
      </c>
      <c r="I268" s="24" t="str">
        <f>IFERROR(+Table1[[#This Row],[Sistema]]*Table1[[#This Row],[Costo Unitario]],"")</f>
        <v/>
      </c>
      <c r="J268" s="30">
        <f>IFERROR(IFERROR(VLOOKUP(E268,'Conteo Fisico'!A:B,2,FALSE),0),"")</f>
        <v>0</v>
      </c>
      <c r="K268" s="101" t="str">
        <f>IFERROR(+Table1[[#This Row],[Fisico]]-Table1[[#This Row],[Sistema]],"")</f>
        <v/>
      </c>
      <c r="L268" s="5" t="str">
        <f>_xlfn.IFS(Table1[[#This Row],[Diferencia]]&gt;0,"Sobrante",Table1[[#This Row],[Diferencia]]&lt;0,"Faltante",Table1[[#This Row],[Diferencia]]=0,"Ok")</f>
        <v>Sobrante</v>
      </c>
      <c r="M268" s="25"/>
      <c r="N268" s="13" t="str">
        <f>IFERROR(+Table1[[#This Row],[Diferencia]]*Table1[[#This Row],[Costo Unitario]],"")</f>
        <v/>
      </c>
    </row>
    <row r="269" spans="1:14" ht="15" x14ac:dyDescent="0.25">
      <c r="A269" s="5" t="str">
        <f>IFERROR(LEFT(Table1[[#This Row],[Código]],1),"")</f>
        <v/>
      </c>
      <c r="B269" s="5" t="str">
        <f>IFERROR(RIGHT(Table1[[#This Row],[Código]],2),"")</f>
        <v/>
      </c>
      <c r="C269" s="5" t="str">
        <f>IFERROR(VLOOKUP(A269,Mapa!A:B,2,0),"")</f>
        <v/>
      </c>
      <c r="D26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69"/>
      <c r="F269" s="22" t="str">
        <f>IFERROR(VLOOKUP(Table1[[#This Row],[Código]],'Inventario Fisico'!A:D,4,FALSE),"")</f>
        <v/>
      </c>
      <c r="G269" s="28" t="str">
        <f>IFERROR(VLOOKUP(Table1[[#This Row],[Código]],'Inventario Fisico'!A:L,12,FALSE),"")</f>
        <v/>
      </c>
      <c r="H269" s="23" t="str">
        <f>IFERROR(VLOOKUP(Table1[[#This Row],[Código]],'Inventario Fisico'!A:O,15,FALSE),"")</f>
        <v/>
      </c>
      <c r="I269" s="24" t="str">
        <f>IFERROR(+Table1[[#This Row],[Sistema]]*Table1[[#This Row],[Costo Unitario]],"")</f>
        <v/>
      </c>
      <c r="J269" s="30">
        <f>IFERROR(IFERROR(VLOOKUP(E269,'Conteo Fisico'!A:B,2,FALSE),0),"")</f>
        <v>0</v>
      </c>
      <c r="K269" s="101" t="str">
        <f>IFERROR(+Table1[[#This Row],[Fisico]]-Table1[[#This Row],[Sistema]],"")</f>
        <v/>
      </c>
      <c r="L269" s="5" t="str">
        <f>_xlfn.IFS(Table1[[#This Row],[Diferencia]]&gt;0,"Sobrante",Table1[[#This Row],[Diferencia]]&lt;0,"Faltante",Table1[[#This Row],[Diferencia]]=0,"Ok")</f>
        <v>Sobrante</v>
      </c>
      <c r="M269" s="25"/>
      <c r="N269" s="13" t="str">
        <f>IFERROR(+Table1[[#This Row],[Diferencia]]*Table1[[#This Row],[Costo Unitario]],"")</f>
        <v/>
      </c>
    </row>
    <row r="270" spans="1:14" ht="15" x14ac:dyDescent="0.25">
      <c r="A270" s="5" t="str">
        <f>IFERROR(LEFT(Table1[[#This Row],[Código]],1),"")</f>
        <v/>
      </c>
      <c r="B270" s="5" t="str">
        <f>IFERROR(RIGHT(Table1[[#This Row],[Código]],2),"")</f>
        <v/>
      </c>
      <c r="C270" s="5" t="str">
        <f>IFERROR(VLOOKUP(A270,Mapa!A:B,2,0),"")</f>
        <v/>
      </c>
      <c r="D27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70"/>
      <c r="F270" s="22" t="str">
        <f>IFERROR(VLOOKUP(Table1[[#This Row],[Código]],'Inventario Fisico'!A:D,4,FALSE),"")</f>
        <v/>
      </c>
      <c r="G270" s="28" t="str">
        <f>IFERROR(VLOOKUP(Table1[[#This Row],[Código]],'Inventario Fisico'!A:L,12,FALSE),"")</f>
        <v/>
      </c>
      <c r="H270" s="23" t="str">
        <f>IFERROR(VLOOKUP(Table1[[#This Row],[Código]],'Inventario Fisico'!A:O,15,FALSE),"")</f>
        <v/>
      </c>
      <c r="I270" s="24" t="str">
        <f>IFERROR(+Table1[[#This Row],[Sistema]]*Table1[[#This Row],[Costo Unitario]],"")</f>
        <v/>
      </c>
      <c r="J270" s="30">
        <f>IFERROR(IFERROR(VLOOKUP(E270,'Conteo Fisico'!A:B,2,FALSE),0),"")</f>
        <v>0</v>
      </c>
      <c r="K270" s="101" t="str">
        <f>IFERROR(+Table1[[#This Row],[Fisico]]-Table1[[#This Row],[Sistema]],"")</f>
        <v/>
      </c>
      <c r="L270" s="5" t="str">
        <f>_xlfn.IFS(Table1[[#This Row],[Diferencia]]&gt;0,"Sobrante",Table1[[#This Row],[Diferencia]]&lt;0,"Faltante",Table1[[#This Row],[Diferencia]]=0,"Ok")</f>
        <v>Sobrante</v>
      </c>
      <c r="M270" s="25"/>
      <c r="N270" s="13" t="str">
        <f>IFERROR(+Table1[[#This Row],[Diferencia]]*Table1[[#This Row],[Costo Unitario]],"")</f>
        <v/>
      </c>
    </row>
    <row r="271" spans="1:14" ht="15" x14ac:dyDescent="0.25">
      <c r="A271" s="5" t="str">
        <f>IFERROR(LEFT(Table1[[#This Row],[Código]],1),"")</f>
        <v/>
      </c>
      <c r="B271" s="5" t="str">
        <f>IFERROR(RIGHT(Table1[[#This Row],[Código]],2),"")</f>
        <v/>
      </c>
      <c r="C271" s="5" t="str">
        <f>IFERROR(VLOOKUP(A271,Mapa!A:B,2,0),"")</f>
        <v/>
      </c>
      <c r="D27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71"/>
      <c r="F271" s="22" t="str">
        <f>IFERROR(VLOOKUP(Table1[[#This Row],[Código]],'Inventario Fisico'!A:D,4,FALSE),"")</f>
        <v/>
      </c>
      <c r="G271" s="28" t="str">
        <f>IFERROR(VLOOKUP(Table1[[#This Row],[Código]],'Inventario Fisico'!A:L,12,FALSE),"")</f>
        <v/>
      </c>
      <c r="H271" s="23" t="str">
        <f>IFERROR(VLOOKUP(Table1[[#This Row],[Código]],'Inventario Fisico'!A:O,15,FALSE),"")</f>
        <v/>
      </c>
      <c r="I271" s="24" t="str">
        <f>IFERROR(+Table1[[#This Row],[Sistema]]*Table1[[#This Row],[Costo Unitario]],"")</f>
        <v/>
      </c>
      <c r="J271" s="30">
        <f>IFERROR(IFERROR(VLOOKUP(E271,'Conteo Fisico'!A:B,2,FALSE),0),"")</f>
        <v>0</v>
      </c>
      <c r="K271" s="101" t="str">
        <f>IFERROR(+Table1[[#This Row],[Fisico]]-Table1[[#This Row],[Sistema]],"")</f>
        <v/>
      </c>
      <c r="L271" s="5" t="str">
        <f>_xlfn.IFS(Table1[[#This Row],[Diferencia]]&gt;0,"Sobrante",Table1[[#This Row],[Diferencia]]&lt;0,"Faltante",Table1[[#This Row],[Diferencia]]=0,"Ok")</f>
        <v>Sobrante</v>
      </c>
      <c r="M271" s="25"/>
      <c r="N271" s="13" t="str">
        <f>IFERROR(+Table1[[#This Row],[Diferencia]]*Table1[[#This Row],[Costo Unitario]],"")</f>
        <v/>
      </c>
    </row>
    <row r="272" spans="1:14" ht="15" x14ac:dyDescent="0.25">
      <c r="A272" s="5" t="str">
        <f>IFERROR(LEFT(Table1[[#This Row],[Código]],1),"")</f>
        <v/>
      </c>
      <c r="B272" s="5" t="str">
        <f>IFERROR(RIGHT(Table1[[#This Row],[Código]],2),"")</f>
        <v/>
      </c>
      <c r="C272" s="5" t="str">
        <f>IFERROR(VLOOKUP(A272,Mapa!A:B,2,0),"")</f>
        <v/>
      </c>
      <c r="D27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72"/>
      <c r="F272" s="22" t="str">
        <f>IFERROR(VLOOKUP(Table1[[#This Row],[Código]],'Inventario Fisico'!A:D,4,FALSE),"")</f>
        <v/>
      </c>
      <c r="G272" s="28" t="str">
        <f>IFERROR(VLOOKUP(Table1[[#This Row],[Código]],'Inventario Fisico'!A:L,12,FALSE),"")</f>
        <v/>
      </c>
      <c r="H272" s="23" t="str">
        <f>IFERROR(VLOOKUP(Table1[[#This Row],[Código]],'Inventario Fisico'!A:O,15,FALSE),"")</f>
        <v/>
      </c>
      <c r="I272" s="24" t="str">
        <f>IFERROR(+Table1[[#This Row],[Sistema]]*Table1[[#This Row],[Costo Unitario]],"")</f>
        <v/>
      </c>
      <c r="J272" s="30">
        <f>IFERROR(IFERROR(VLOOKUP(E272,'Conteo Fisico'!A:B,2,FALSE),0),"")</f>
        <v>0</v>
      </c>
      <c r="K272" s="101" t="str">
        <f>IFERROR(+Table1[[#This Row],[Fisico]]-Table1[[#This Row],[Sistema]],"")</f>
        <v/>
      </c>
      <c r="L272" s="5" t="str">
        <f>_xlfn.IFS(Table1[[#This Row],[Diferencia]]&gt;0,"Sobrante",Table1[[#This Row],[Diferencia]]&lt;0,"Faltante",Table1[[#This Row],[Diferencia]]=0,"Ok")</f>
        <v>Sobrante</v>
      </c>
      <c r="M272" s="25"/>
      <c r="N272" s="13" t="str">
        <f>IFERROR(+Table1[[#This Row],[Diferencia]]*Table1[[#This Row],[Costo Unitario]],"")</f>
        <v/>
      </c>
    </row>
    <row r="273" spans="1:14" ht="15" x14ac:dyDescent="0.25">
      <c r="A273" s="5" t="str">
        <f>IFERROR(LEFT(Table1[[#This Row],[Código]],1),"")</f>
        <v/>
      </c>
      <c r="B273" s="5" t="str">
        <f>IFERROR(RIGHT(Table1[[#This Row],[Código]],2),"")</f>
        <v/>
      </c>
      <c r="C273" s="5" t="str">
        <f>IFERROR(VLOOKUP(A273,Mapa!A:B,2,0),"")</f>
        <v/>
      </c>
      <c r="D27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73"/>
      <c r="F273" s="22" t="str">
        <f>IFERROR(VLOOKUP(Table1[[#This Row],[Código]],'Inventario Fisico'!A:D,4,FALSE),"")</f>
        <v/>
      </c>
      <c r="G273" s="28" t="str">
        <f>IFERROR(VLOOKUP(Table1[[#This Row],[Código]],'Inventario Fisico'!A:L,12,FALSE),"")</f>
        <v/>
      </c>
      <c r="H273" s="23" t="str">
        <f>IFERROR(VLOOKUP(Table1[[#This Row],[Código]],'Inventario Fisico'!A:O,15,FALSE),"")</f>
        <v/>
      </c>
      <c r="I273" s="24" t="str">
        <f>IFERROR(+Table1[[#This Row],[Sistema]]*Table1[[#This Row],[Costo Unitario]],"")</f>
        <v/>
      </c>
      <c r="J273" s="30">
        <f>IFERROR(IFERROR(VLOOKUP(E273,'Conteo Fisico'!A:B,2,FALSE),0),"")</f>
        <v>0</v>
      </c>
      <c r="K273" s="101" t="str">
        <f>IFERROR(+Table1[[#This Row],[Fisico]]-Table1[[#This Row],[Sistema]],"")</f>
        <v/>
      </c>
      <c r="L273" s="5" t="str">
        <f>_xlfn.IFS(Table1[[#This Row],[Diferencia]]&gt;0,"Sobrante",Table1[[#This Row],[Diferencia]]&lt;0,"Faltante",Table1[[#This Row],[Diferencia]]=0,"Ok")</f>
        <v>Sobrante</v>
      </c>
      <c r="M273" s="25"/>
      <c r="N273" s="13" t="str">
        <f>IFERROR(+Table1[[#This Row],[Diferencia]]*Table1[[#This Row],[Costo Unitario]],"")</f>
        <v/>
      </c>
    </row>
    <row r="274" spans="1:14" ht="15" x14ac:dyDescent="0.25">
      <c r="A274" s="5" t="str">
        <f>IFERROR(LEFT(Table1[[#This Row],[Código]],1),"")</f>
        <v/>
      </c>
      <c r="B274" s="5" t="str">
        <f>IFERROR(RIGHT(Table1[[#This Row],[Código]],2),"")</f>
        <v/>
      </c>
      <c r="C274" s="5" t="str">
        <f>IFERROR(VLOOKUP(A274,Mapa!A:B,2,0),"")</f>
        <v/>
      </c>
      <c r="D27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74"/>
      <c r="F274" s="22" t="str">
        <f>IFERROR(VLOOKUP(Table1[[#This Row],[Código]],'Inventario Fisico'!A:D,4,FALSE),"")</f>
        <v/>
      </c>
      <c r="G274" s="28" t="str">
        <f>IFERROR(VLOOKUP(Table1[[#This Row],[Código]],'Inventario Fisico'!A:L,12,FALSE),"")</f>
        <v/>
      </c>
      <c r="H274" s="23" t="str">
        <f>IFERROR(VLOOKUP(Table1[[#This Row],[Código]],'Inventario Fisico'!A:O,15,FALSE),"")</f>
        <v/>
      </c>
      <c r="I274" s="24" t="str">
        <f>IFERROR(+Table1[[#This Row],[Sistema]]*Table1[[#This Row],[Costo Unitario]],"")</f>
        <v/>
      </c>
      <c r="J274" s="30">
        <f>IFERROR(IFERROR(VLOOKUP(E274,'Conteo Fisico'!A:B,2,FALSE),0),"")</f>
        <v>0</v>
      </c>
      <c r="K274" s="101" t="str">
        <f>IFERROR(+Table1[[#This Row],[Fisico]]-Table1[[#This Row],[Sistema]],"")</f>
        <v/>
      </c>
      <c r="L274" s="5" t="str">
        <f>_xlfn.IFS(Table1[[#This Row],[Diferencia]]&gt;0,"Sobrante",Table1[[#This Row],[Diferencia]]&lt;0,"Faltante",Table1[[#This Row],[Diferencia]]=0,"Ok")</f>
        <v>Sobrante</v>
      </c>
      <c r="M274" s="25"/>
      <c r="N274" s="13" t="str">
        <f>IFERROR(+Table1[[#This Row],[Diferencia]]*Table1[[#This Row],[Costo Unitario]],"")</f>
        <v/>
      </c>
    </row>
    <row r="275" spans="1:14" ht="15" x14ac:dyDescent="0.25">
      <c r="A275" s="5" t="str">
        <f>IFERROR(LEFT(Table1[[#This Row],[Código]],1),"")</f>
        <v/>
      </c>
      <c r="B275" s="5" t="str">
        <f>IFERROR(RIGHT(Table1[[#This Row],[Código]],2),"")</f>
        <v/>
      </c>
      <c r="C275" s="5" t="str">
        <f>IFERROR(VLOOKUP(A275,Mapa!A:B,2,0),"")</f>
        <v/>
      </c>
      <c r="D27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75"/>
      <c r="F275" s="22" t="str">
        <f>IFERROR(VLOOKUP(Table1[[#This Row],[Código]],'Inventario Fisico'!A:D,4,FALSE),"")</f>
        <v/>
      </c>
      <c r="G275" s="28" t="str">
        <f>IFERROR(VLOOKUP(Table1[[#This Row],[Código]],'Inventario Fisico'!A:L,12,FALSE),"")</f>
        <v/>
      </c>
      <c r="H275" s="23" t="str">
        <f>IFERROR(VLOOKUP(Table1[[#This Row],[Código]],'Inventario Fisico'!A:O,15,FALSE),"")</f>
        <v/>
      </c>
      <c r="I275" s="24" t="str">
        <f>IFERROR(+Table1[[#This Row],[Sistema]]*Table1[[#This Row],[Costo Unitario]],"")</f>
        <v/>
      </c>
      <c r="J275" s="30">
        <f>IFERROR(IFERROR(VLOOKUP(E275,'Conteo Fisico'!A:B,2,FALSE),0),"")</f>
        <v>0</v>
      </c>
      <c r="K275" s="101" t="str">
        <f>IFERROR(+Table1[[#This Row],[Fisico]]-Table1[[#This Row],[Sistema]],"")</f>
        <v/>
      </c>
      <c r="L275" s="5" t="str">
        <f>_xlfn.IFS(Table1[[#This Row],[Diferencia]]&gt;0,"Sobrante",Table1[[#This Row],[Diferencia]]&lt;0,"Faltante",Table1[[#This Row],[Diferencia]]=0,"Ok")</f>
        <v>Sobrante</v>
      </c>
      <c r="M275" s="25"/>
      <c r="N275" s="13" t="str">
        <f>IFERROR(+Table1[[#This Row],[Diferencia]]*Table1[[#This Row],[Costo Unitario]],"")</f>
        <v/>
      </c>
    </row>
    <row r="276" spans="1:14" ht="15" x14ac:dyDescent="0.25">
      <c r="A276" s="5" t="str">
        <f>IFERROR(LEFT(Table1[[#This Row],[Código]],1),"")</f>
        <v/>
      </c>
      <c r="B276" s="5" t="str">
        <f>IFERROR(RIGHT(Table1[[#This Row],[Código]],2),"")</f>
        <v/>
      </c>
      <c r="C276" s="5" t="str">
        <f>IFERROR(VLOOKUP(A276,Mapa!A:B,2,0),"")</f>
        <v/>
      </c>
      <c r="D27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76"/>
      <c r="F276" s="22" t="str">
        <f>IFERROR(VLOOKUP(Table1[[#This Row],[Código]],'Inventario Fisico'!A:D,4,FALSE),"")</f>
        <v/>
      </c>
      <c r="G276" s="28" t="str">
        <f>IFERROR(VLOOKUP(Table1[[#This Row],[Código]],'Inventario Fisico'!A:L,12,FALSE),"")</f>
        <v/>
      </c>
      <c r="H276" s="23" t="str">
        <f>IFERROR(VLOOKUP(Table1[[#This Row],[Código]],'Inventario Fisico'!A:O,15,FALSE),"")</f>
        <v/>
      </c>
      <c r="I276" s="24" t="str">
        <f>IFERROR(+Table1[[#This Row],[Sistema]]*Table1[[#This Row],[Costo Unitario]],"")</f>
        <v/>
      </c>
      <c r="J276" s="30">
        <f>IFERROR(IFERROR(VLOOKUP(E276,'Conteo Fisico'!A:B,2,FALSE),0),"")</f>
        <v>0</v>
      </c>
      <c r="K276" s="101" t="str">
        <f>IFERROR(+Table1[[#This Row],[Fisico]]-Table1[[#This Row],[Sistema]],"")</f>
        <v/>
      </c>
      <c r="L276" s="5" t="str">
        <f>_xlfn.IFS(Table1[[#This Row],[Diferencia]]&gt;0,"Sobrante",Table1[[#This Row],[Diferencia]]&lt;0,"Faltante",Table1[[#This Row],[Diferencia]]=0,"Ok")</f>
        <v>Sobrante</v>
      </c>
      <c r="M276" s="25"/>
      <c r="N276" s="13" t="str">
        <f>IFERROR(+Table1[[#This Row],[Diferencia]]*Table1[[#This Row],[Costo Unitario]],"")</f>
        <v/>
      </c>
    </row>
    <row r="277" spans="1:14" ht="15" x14ac:dyDescent="0.25">
      <c r="A277" s="5" t="str">
        <f>IFERROR(LEFT(Table1[[#This Row],[Código]],1),"")</f>
        <v/>
      </c>
      <c r="B277" s="5" t="str">
        <f>IFERROR(RIGHT(Table1[[#This Row],[Código]],2),"")</f>
        <v/>
      </c>
      <c r="C277" s="5" t="str">
        <f>IFERROR(VLOOKUP(A277,Mapa!A:B,2,0),"")</f>
        <v/>
      </c>
      <c r="D27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77"/>
      <c r="F277" s="22" t="str">
        <f>IFERROR(VLOOKUP(Table1[[#This Row],[Código]],'Inventario Fisico'!A:D,4,FALSE),"")</f>
        <v/>
      </c>
      <c r="G277" s="28" t="str">
        <f>IFERROR(VLOOKUP(Table1[[#This Row],[Código]],'Inventario Fisico'!A:L,12,FALSE),"")</f>
        <v/>
      </c>
      <c r="H277" s="23" t="str">
        <f>IFERROR(VLOOKUP(Table1[[#This Row],[Código]],'Inventario Fisico'!A:O,15,FALSE),"")</f>
        <v/>
      </c>
      <c r="I277" s="24" t="str">
        <f>IFERROR(+Table1[[#This Row],[Sistema]]*Table1[[#This Row],[Costo Unitario]],"")</f>
        <v/>
      </c>
      <c r="J277" s="30">
        <f>IFERROR(IFERROR(VLOOKUP(E277,'Conteo Fisico'!A:B,2,FALSE),0),"")</f>
        <v>0</v>
      </c>
      <c r="K277" s="101" t="str">
        <f>IFERROR(+Table1[[#This Row],[Fisico]]-Table1[[#This Row],[Sistema]],"")</f>
        <v/>
      </c>
      <c r="L277" s="5" t="str">
        <f>_xlfn.IFS(Table1[[#This Row],[Diferencia]]&gt;0,"Sobrante",Table1[[#This Row],[Diferencia]]&lt;0,"Faltante",Table1[[#This Row],[Diferencia]]=0,"Ok")</f>
        <v>Sobrante</v>
      </c>
      <c r="M277" s="25"/>
      <c r="N277" s="13" t="str">
        <f>IFERROR(+Table1[[#This Row],[Diferencia]]*Table1[[#This Row],[Costo Unitario]],"")</f>
        <v/>
      </c>
    </row>
    <row r="278" spans="1:14" ht="15" x14ac:dyDescent="0.25">
      <c r="A278" s="5" t="str">
        <f>IFERROR(LEFT(Table1[[#This Row],[Código]],1),"")</f>
        <v/>
      </c>
      <c r="B278" s="5" t="str">
        <f>IFERROR(RIGHT(Table1[[#This Row],[Código]],2),"")</f>
        <v/>
      </c>
      <c r="C278" s="5" t="str">
        <f>IFERROR(VLOOKUP(A278,Mapa!A:B,2,0),"")</f>
        <v/>
      </c>
      <c r="D27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78"/>
      <c r="F278" s="22" t="str">
        <f>IFERROR(VLOOKUP(Table1[[#This Row],[Código]],'Inventario Fisico'!A:D,4,FALSE),"")</f>
        <v/>
      </c>
      <c r="G278" s="28" t="str">
        <f>IFERROR(VLOOKUP(Table1[[#This Row],[Código]],'Inventario Fisico'!A:L,12,FALSE),"")</f>
        <v/>
      </c>
      <c r="H278" s="23" t="str">
        <f>IFERROR(VLOOKUP(Table1[[#This Row],[Código]],'Inventario Fisico'!A:O,15,FALSE),"")</f>
        <v/>
      </c>
      <c r="I278" s="24" t="str">
        <f>IFERROR(+Table1[[#This Row],[Sistema]]*Table1[[#This Row],[Costo Unitario]],"")</f>
        <v/>
      </c>
      <c r="J278" s="30">
        <f>IFERROR(IFERROR(VLOOKUP(E278,'Conteo Fisico'!A:B,2,FALSE),0),"")</f>
        <v>0</v>
      </c>
      <c r="K278" s="101" t="str">
        <f>IFERROR(+Table1[[#This Row],[Fisico]]-Table1[[#This Row],[Sistema]],"")</f>
        <v/>
      </c>
      <c r="L278" s="5" t="str">
        <f>_xlfn.IFS(Table1[[#This Row],[Diferencia]]&gt;0,"Sobrante",Table1[[#This Row],[Diferencia]]&lt;0,"Faltante",Table1[[#This Row],[Diferencia]]=0,"Ok")</f>
        <v>Sobrante</v>
      </c>
      <c r="M278" s="25"/>
      <c r="N278" s="13" t="str">
        <f>IFERROR(+Table1[[#This Row],[Diferencia]]*Table1[[#This Row],[Costo Unitario]],"")</f>
        <v/>
      </c>
    </row>
    <row r="279" spans="1:14" ht="15" x14ac:dyDescent="0.25">
      <c r="A279" s="5" t="str">
        <f>IFERROR(LEFT(Table1[[#This Row],[Código]],1),"")</f>
        <v/>
      </c>
      <c r="B279" s="5" t="str">
        <f>IFERROR(RIGHT(Table1[[#This Row],[Código]],2),"")</f>
        <v/>
      </c>
      <c r="C279" s="5" t="str">
        <f>IFERROR(VLOOKUP(A279,Mapa!A:B,2,0),"")</f>
        <v/>
      </c>
      <c r="D27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79"/>
      <c r="F279" s="22" t="str">
        <f>IFERROR(VLOOKUP(Table1[[#This Row],[Código]],'Inventario Fisico'!A:D,4,FALSE),"")</f>
        <v/>
      </c>
      <c r="G279" s="28" t="str">
        <f>IFERROR(VLOOKUP(Table1[[#This Row],[Código]],'Inventario Fisico'!A:L,12,FALSE),"")</f>
        <v/>
      </c>
      <c r="H279" s="23" t="str">
        <f>IFERROR(VLOOKUP(Table1[[#This Row],[Código]],'Inventario Fisico'!A:O,15,FALSE),"")</f>
        <v/>
      </c>
      <c r="I279" s="24" t="str">
        <f>IFERROR(+Table1[[#This Row],[Sistema]]*Table1[[#This Row],[Costo Unitario]],"")</f>
        <v/>
      </c>
      <c r="J279" s="30">
        <f>IFERROR(IFERROR(VLOOKUP(E279,'Conteo Fisico'!A:B,2,FALSE),0),"")</f>
        <v>0</v>
      </c>
      <c r="K279" s="101" t="str">
        <f>IFERROR(+Table1[[#This Row],[Fisico]]-Table1[[#This Row],[Sistema]],"")</f>
        <v/>
      </c>
      <c r="L279" s="5" t="str">
        <f>_xlfn.IFS(Table1[[#This Row],[Diferencia]]&gt;0,"Sobrante",Table1[[#This Row],[Diferencia]]&lt;0,"Faltante",Table1[[#This Row],[Diferencia]]=0,"Ok")</f>
        <v>Sobrante</v>
      </c>
      <c r="M279" s="25"/>
      <c r="N279" s="13" t="str">
        <f>IFERROR(+Table1[[#This Row],[Diferencia]]*Table1[[#This Row],[Costo Unitario]],"")</f>
        <v/>
      </c>
    </row>
    <row r="280" spans="1:14" ht="15" x14ac:dyDescent="0.25">
      <c r="A280" s="5" t="str">
        <f>IFERROR(LEFT(Table1[[#This Row],[Código]],1),"")</f>
        <v/>
      </c>
      <c r="B280" s="5" t="str">
        <f>IFERROR(RIGHT(Table1[[#This Row],[Código]],2),"")</f>
        <v/>
      </c>
      <c r="C280" s="5" t="str">
        <f>IFERROR(VLOOKUP(A280,Mapa!A:B,2,0),"")</f>
        <v/>
      </c>
      <c r="D28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80"/>
      <c r="F280" s="22" t="str">
        <f>IFERROR(VLOOKUP(Table1[[#This Row],[Código]],'Inventario Fisico'!A:D,4,FALSE),"")</f>
        <v/>
      </c>
      <c r="G280" s="28" t="str">
        <f>IFERROR(VLOOKUP(Table1[[#This Row],[Código]],'Inventario Fisico'!A:L,12,FALSE),"")</f>
        <v/>
      </c>
      <c r="H280" s="23" t="str">
        <f>IFERROR(VLOOKUP(Table1[[#This Row],[Código]],'Inventario Fisico'!A:O,15,FALSE),"")</f>
        <v/>
      </c>
      <c r="I280" s="24" t="str">
        <f>IFERROR(+Table1[[#This Row],[Sistema]]*Table1[[#This Row],[Costo Unitario]],"")</f>
        <v/>
      </c>
      <c r="J280" s="30">
        <f>IFERROR(IFERROR(VLOOKUP(E280,'Conteo Fisico'!A:B,2,FALSE),0),"")</f>
        <v>0</v>
      </c>
      <c r="K280" s="101" t="str">
        <f>IFERROR(+Table1[[#This Row],[Fisico]]-Table1[[#This Row],[Sistema]],"")</f>
        <v/>
      </c>
      <c r="L280" s="5" t="str">
        <f>_xlfn.IFS(Table1[[#This Row],[Diferencia]]&gt;0,"Sobrante",Table1[[#This Row],[Diferencia]]&lt;0,"Faltante",Table1[[#This Row],[Diferencia]]=0,"Ok")</f>
        <v>Sobrante</v>
      </c>
      <c r="M280" s="25"/>
      <c r="N280" s="13" t="str">
        <f>IFERROR(+Table1[[#This Row],[Diferencia]]*Table1[[#This Row],[Costo Unitario]],"")</f>
        <v/>
      </c>
    </row>
    <row r="281" spans="1:14" ht="15" x14ac:dyDescent="0.25">
      <c r="A281" s="5" t="str">
        <f>IFERROR(LEFT(Table1[[#This Row],[Código]],1),"")</f>
        <v/>
      </c>
      <c r="B281" s="5" t="str">
        <f>IFERROR(RIGHT(Table1[[#This Row],[Código]],2),"")</f>
        <v/>
      </c>
      <c r="C281" s="5" t="str">
        <f>IFERROR(VLOOKUP(A281,Mapa!A:B,2,0),"")</f>
        <v/>
      </c>
      <c r="D28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81"/>
      <c r="F281" s="22" t="str">
        <f>IFERROR(VLOOKUP(Table1[[#This Row],[Código]],'Inventario Fisico'!A:D,4,FALSE),"")</f>
        <v/>
      </c>
      <c r="G281" s="28" t="str">
        <f>IFERROR(VLOOKUP(Table1[[#This Row],[Código]],'Inventario Fisico'!A:L,12,FALSE),"")</f>
        <v/>
      </c>
      <c r="H281" s="23" t="str">
        <f>IFERROR(VLOOKUP(Table1[[#This Row],[Código]],'Inventario Fisico'!A:O,15,FALSE),"")</f>
        <v/>
      </c>
      <c r="I281" s="24" t="str">
        <f>IFERROR(+Table1[[#This Row],[Sistema]]*Table1[[#This Row],[Costo Unitario]],"")</f>
        <v/>
      </c>
      <c r="J281" s="30">
        <f>IFERROR(IFERROR(VLOOKUP(E281,'Conteo Fisico'!A:B,2,FALSE),0),"")</f>
        <v>0</v>
      </c>
      <c r="K281" s="101" t="str">
        <f>IFERROR(+Table1[[#This Row],[Fisico]]-Table1[[#This Row],[Sistema]],"")</f>
        <v/>
      </c>
      <c r="L281" s="5" t="str">
        <f>_xlfn.IFS(Table1[[#This Row],[Diferencia]]&gt;0,"Sobrante",Table1[[#This Row],[Diferencia]]&lt;0,"Faltante",Table1[[#This Row],[Diferencia]]=0,"Ok")</f>
        <v>Sobrante</v>
      </c>
      <c r="M281" s="25"/>
      <c r="N281" s="13" t="str">
        <f>IFERROR(+Table1[[#This Row],[Diferencia]]*Table1[[#This Row],[Costo Unitario]],"")</f>
        <v/>
      </c>
    </row>
    <row r="282" spans="1:14" ht="15" x14ac:dyDescent="0.25">
      <c r="A282" s="5" t="str">
        <f>IFERROR(LEFT(Table1[[#This Row],[Código]],1),"")</f>
        <v/>
      </c>
      <c r="B282" s="5" t="str">
        <f>IFERROR(RIGHT(Table1[[#This Row],[Código]],2),"")</f>
        <v/>
      </c>
      <c r="C282" s="5" t="str">
        <f>IFERROR(VLOOKUP(A282,Mapa!A:B,2,0),"")</f>
        <v/>
      </c>
      <c r="D28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82"/>
      <c r="F282" s="22" t="str">
        <f>IFERROR(VLOOKUP(Table1[[#This Row],[Código]],'Inventario Fisico'!A:D,4,FALSE),"")</f>
        <v/>
      </c>
      <c r="G282" s="28" t="str">
        <f>IFERROR(VLOOKUP(Table1[[#This Row],[Código]],'Inventario Fisico'!A:L,12,FALSE),"")</f>
        <v/>
      </c>
      <c r="H282" s="23" t="str">
        <f>IFERROR(VLOOKUP(Table1[[#This Row],[Código]],'Inventario Fisico'!A:O,15,FALSE),"")</f>
        <v/>
      </c>
      <c r="I282" s="24" t="str">
        <f>IFERROR(+Table1[[#This Row],[Sistema]]*Table1[[#This Row],[Costo Unitario]],"")</f>
        <v/>
      </c>
      <c r="J282" s="30">
        <f>IFERROR(IFERROR(VLOOKUP(E282,'Conteo Fisico'!A:B,2,FALSE),0),"")</f>
        <v>0</v>
      </c>
      <c r="K282" s="101" t="str">
        <f>IFERROR(+Table1[[#This Row],[Fisico]]-Table1[[#This Row],[Sistema]],"")</f>
        <v/>
      </c>
      <c r="L282" s="5" t="str">
        <f>_xlfn.IFS(Table1[[#This Row],[Diferencia]]&gt;0,"Sobrante",Table1[[#This Row],[Diferencia]]&lt;0,"Faltante",Table1[[#This Row],[Diferencia]]=0,"Ok")</f>
        <v>Sobrante</v>
      </c>
      <c r="M282" s="25"/>
      <c r="N282" s="13" t="str">
        <f>IFERROR(+Table1[[#This Row],[Diferencia]]*Table1[[#This Row],[Costo Unitario]],"")</f>
        <v/>
      </c>
    </row>
    <row r="283" spans="1:14" ht="15" x14ac:dyDescent="0.25">
      <c r="A283" s="5" t="str">
        <f>IFERROR(LEFT(Table1[[#This Row],[Código]],1),"")</f>
        <v/>
      </c>
      <c r="B283" s="5" t="str">
        <f>IFERROR(RIGHT(Table1[[#This Row],[Código]],2),"")</f>
        <v/>
      </c>
      <c r="C283" s="5" t="str">
        <f>IFERROR(VLOOKUP(A283,Mapa!A:B,2,0),"")</f>
        <v/>
      </c>
      <c r="D28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83"/>
      <c r="F283" s="22" t="str">
        <f>IFERROR(VLOOKUP(Table1[[#This Row],[Código]],'Inventario Fisico'!A:D,4,FALSE),"")</f>
        <v/>
      </c>
      <c r="G283" s="28" t="str">
        <f>IFERROR(VLOOKUP(Table1[[#This Row],[Código]],'Inventario Fisico'!A:L,12,FALSE),"")</f>
        <v/>
      </c>
      <c r="H283" s="23" t="str">
        <f>IFERROR(VLOOKUP(Table1[[#This Row],[Código]],'Inventario Fisico'!A:O,15,FALSE),"")</f>
        <v/>
      </c>
      <c r="I283" s="24" t="str">
        <f>IFERROR(+Table1[[#This Row],[Sistema]]*Table1[[#This Row],[Costo Unitario]],"")</f>
        <v/>
      </c>
      <c r="J283" s="30">
        <f>IFERROR(IFERROR(VLOOKUP(E283,'Conteo Fisico'!A:B,2,FALSE),0),"")</f>
        <v>0</v>
      </c>
      <c r="K283" s="101" t="str">
        <f>IFERROR(+Table1[[#This Row],[Fisico]]-Table1[[#This Row],[Sistema]],"")</f>
        <v/>
      </c>
      <c r="L283" s="5" t="str">
        <f>_xlfn.IFS(Table1[[#This Row],[Diferencia]]&gt;0,"Sobrante",Table1[[#This Row],[Diferencia]]&lt;0,"Faltante",Table1[[#This Row],[Diferencia]]=0,"Ok")</f>
        <v>Sobrante</v>
      </c>
      <c r="M283" s="25"/>
      <c r="N283" s="13" t="str">
        <f>IFERROR(+Table1[[#This Row],[Diferencia]]*Table1[[#This Row],[Costo Unitario]],"")</f>
        <v/>
      </c>
    </row>
    <row r="284" spans="1:14" ht="15" x14ac:dyDescent="0.25">
      <c r="A284" s="5" t="str">
        <f>IFERROR(LEFT(Table1[[#This Row],[Código]],1),"")</f>
        <v/>
      </c>
      <c r="B284" s="5" t="str">
        <f>IFERROR(RIGHT(Table1[[#This Row],[Código]],2),"")</f>
        <v/>
      </c>
      <c r="C284" s="5" t="str">
        <f>IFERROR(VLOOKUP(A284,Mapa!A:B,2,0),"")</f>
        <v/>
      </c>
      <c r="D28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84"/>
      <c r="F284" s="22" t="str">
        <f>IFERROR(VLOOKUP(Table1[[#This Row],[Código]],'Inventario Fisico'!A:D,4,FALSE),"")</f>
        <v/>
      </c>
      <c r="G284" s="28" t="str">
        <f>IFERROR(VLOOKUP(Table1[[#This Row],[Código]],'Inventario Fisico'!A:L,12,FALSE),"")</f>
        <v/>
      </c>
      <c r="H284" s="23" t="str">
        <f>IFERROR(VLOOKUP(Table1[[#This Row],[Código]],'Inventario Fisico'!A:O,15,FALSE),"")</f>
        <v/>
      </c>
      <c r="I284" s="24" t="str">
        <f>IFERROR(+Table1[[#This Row],[Sistema]]*Table1[[#This Row],[Costo Unitario]],"")</f>
        <v/>
      </c>
      <c r="J284" s="30">
        <f>IFERROR(IFERROR(VLOOKUP(E284,'Conteo Fisico'!A:B,2,FALSE),0),"")</f>
        <v>0</v>
      </c>
      <c r="K284" s="101" t="str">
        <f>IFERROR(+Table1[[#This Row],[Fisico]]-Table1[[#This Row],[Sistema]],"")</f>
        <v/>
      </c>
      <c r="L284" s="5" t="str">
        <f>_xlfn.IFS(Table1[[#This Row],[Diferencia]]&gt;0,"Sobrante",Table1[[#This Row],[Diferencia]]&lt;0,"Faltante",Table1[[#This Row],[Diferencia]]=0,"Ok")</f>
        <v>Sobrante</v>
      </c>
      <c r="M284" s="25"/>
      <c r="N284" s="13" t="str">
        <f>IFERROR(+Table1[[#This Row],[Diferencia]]*Table1[[#This Row],[Costo Unitario]],"")</f>
        <v/>
      </c>
    </row>
    <row r="285" spans="1:14" ht="15" x14ac:dyDescent="0.25">
      <c r="A285" s="5" t="str">
        <f>IFERROR(LEFT(Table1[[#This Row],[Código]],1),"")</f>
        <v/>
      </c>
      <c r="B285" s="5" t="str">
        <f>IFERROR(RIGHT(Table1[[#This Row],[Código]],2),"")</f>
        <v/>
      </c>
      <c r="C285" s="5" t="str">
        <f>IFERROR(VLOOKUP(A285,Mapa!A:B,2,0),"")</f>
        <v/>
      </c>
      <c r="D28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85"/>
      <c r="F285" s="22" t="str">
        <f>IFERROR(VLOOKUP(Table1[[#This Row],[Código]],'Inventario Fisico'!A:D,4,FALSE),"")</f>
        <v/>
      </c>
      <c r="G285" s="28" t="str">
        <f>IFERROR(VLOOKUP(Table1[[#This Row],[Código]],'Inventario Fisico'!A:L,12,FALSE),"")</f>
        <v/>
      </c>
      <c r="H285" s="23" t="str">
        <f>IFERROR(VLOOKUP(Table1[[#This Row],[Código]],'Inventario Fisico'!A:O,15,FALSE),"")</f>
        <v/>
      </c>
      <c r="I285" s="24" t="str">
        <f>IFERROR(+Table1[[#This Row],[Sistema]]*Table1[[#This Row],[Costo Unitario]],"")</f>
        <v/>
      </c>
      <c r="J285" s="30">
        <f>IFERROR(IFERROR(VLOOKUP(E285,'Conteo Fisico'!A:B,2,FALSE),0),"")</f>
        <v>0</v>
      </c>
      <c r="K285" s="101" t="str">
        <f>IFERROR(+Table1[[#This Row],[Fisico]]-Table1[[#This Row],[Sistema]],"")</f>
        <v/>
      </c>
      <c r="L285" s="5" t="str">
        <f>_xlfn.IFS(Table1[[#This Row],[Diferencia]]&gt;0,"Sobrante",Table1[[#This Row],[Diferencia]]&lt;0,"Faltante",Table1[[#This Row],[Diferencia]]=0,"Ok")</f>
        <v>Sobrante</v>
      </c>
      <c r="M285" s="25"/>
      <c r="N285" s="13" t="str">
        <f>IFERROR(+Table1[[#This Row],[Diferencia]]*Table1[[#This Row],[Costo Unitario]],"")</f>
        <v/>
      </c>
    </row>
    <row r="286" spans="1:14" ht="15" x14ac:dyDescent="0.25">
      <c r="A286" s="5" t="str">
        <f>IFERROR(LEFT(Table1[[#This Row],[Código]],1),"")</f>
        <v/>
      </c>
      <c r="B286" s="5" t="str">
        <f>IFERROR(RIGHT(Table1[[#This Row],[Código]],2),"")</f>
        <v/>
      </c>
      <c r="C286" s="5" t="str">
        <f>IFERROR(VLOOKUP(A286,Mapa!A:B,2,0),"")</f>
        <v/>
      </c>
      <c r="D28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86"/>
      <c r="F286" s="22" t="str">
        <f>IFERROR(VLOOKUP(Table1[[#This Row],[Código]],'Inventario Fisico'!A:D,4,FALSE),"")</f>
        <v/>
      </c>
      <c r="G286" s="28" t="str">
        <f>IFERROR(VLOOKUP(Table1[[#This Row],[Código]],'Inventario Fisico'!A:L,12,FALSE),"")</f>
        <v/>
      </c>
      <c r="H286" s="23" t="str">
        <f>IFERROR(VLOOKUP(Table1[[#This Row],[Código]],'Inventario Fisico'!A:O,15,FALSE),"")</f>
        <v/>
      </c>
      <c r="I286" s="24" t="str">
        <f>IFERROR(+Table1[[#This Row],[Sistema]]*Table1[[#This Row],[Costo Unitario]],"")</f>
        <v/>
      </c>
      <c r="J286" s="30">
        <f>IFERROR(IFERROR(VLOOKUP(E286,'Conteo Fisico'!A:B,2,FALSE),0),"")</f>
        <v>0</v>
      </c>
      <c r="K286" s="101" t="str">
        <f>IFERROR(+Table1[[#This Row],[Fisico]]-Table1[[#This Row],[Sistema]],"")</f>
        <v/>
      </c>
      <c r="L286" s="5" t="str">
        <f>_xlfn.IFS(Table1[[#This Row],[Diferencia]]&gt;0,"Sobrante",Table1[[#This Row],[Diferencia]]&lt;0,"Faltante",Table1[[#This Row],[Diferencia]]=0,"Ok")</f>
        <v>Sobrante</v>
      </c>
      <c r="M286" s="25"/>
      <c r="N286" s="13" t="str">
        <f>IFERROR(+Table1[[#This Row],[Diferencia]]*Table1[[#This Row],[Costo Unitario]],"")</f>
        <v/>
      </c>
    </row>
    <row r="287" spans="1:14" ht="15" x14ac:dyDescent="0.25">
      <c r="A287" s="5" t="str">
        <f>IFERROR(LEFT(Table1[[#This Row],[Código]],1),"")</f>
        <v/>
      </c>
      <c r="B287" s="5" t="str">
        <f>IFERROR(RIGHT(Table1[[#This Row],[Código]],2),"")</f>
        <v/>
      </c>
      <c r="C287" s="5" t="str">
        <f>IFERROR(VLOOKUP(A287,Mapa!A:B,2,0),"")</f>
        <v/>
      </c>
      <c r="D28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87"/>
      <c r="F287" s="22" t="str">
        <f>IFERROR(VLOOKUP(Table1[[#This Row],[Código]],'Inventario Fisico'!A:D,4,FALSE),"")</f>
        <v/>
      </c>
      <c r="G287" s="28" t="str">
        <f>IFERROR(VLOOKUP(Table1[[#This Row],[Código]],'Inventario Fisico'!A:L,12,FALSE),"")</f>
        <v/>
      </c>
      <c r="H287" s="23" t="str">
        <f>IFERROR(VLOOKUP(Table1[[#This Row],[Código]],'Inventario Fisico'!A:O,15,FALSE),"")</f>
        <v/>
      </c>
      <c r="I287" s="24" t="str">
        <f>IFERROR(+Table1[[#This Row],[Sistema]]*Table1[[#This Row],[Costo Unitario]],"")</f>
        <v/>
      </c>
      <c r="J287" s="30">
        <f>IFERROR(IFERROR(VLOOKUP(E287,'Conteo Fisico'!A:B,2,FALSE),0),"")</f>
        <v>0</v>
      </c>
      <c r="K287" s="101" t="str">
        <f>IFERROR(+Table1[[#This Row],[Fisico]]-Table1[[#This Row],[Sistema]],"")</f>
        <v/>
      </c>
      <c r="L287" s="5" t="str">
        <f>_xlfn.IFS(Table1[[#This Row],[Diferencia]]&gt;0,"Sobrante",Table1[[#This Row],[Diferencia]]&lt;0,"Faltante",Table1[[#This Row],[Diferencia]]=0,"Ok")</f>
        <v>Sobrante</v>
      </c>
      <c r="M287" s="25"/>
      <c r="N287" s="13" t="str">
        <f>IFERROR(+Table1[[#This Row],[Diferencia]]*Table1[[#This Row],[Costo Unitario]],"")</f>
        <v/>
      </c>
    </row>
    <row r="288" spans="1:14" ht="15" x14ac:dyDescent="0.25">
      <c r="A288" s="5" t="str">
        <f>IFERROR(LEFT(Table1[[#This Row],[Código]],1),"")</f>
        <v/>
      </c>
      <c r="B288" s="5" t="str">
        <f>IFERROR(RIGHT(Table1[[#This Row],[Código]],2),"")</f>
        <v/>
      </c>
      <c r="C288" s="5" t="str">
        <f>IFERROR(VLOOKUP(A288,Mapa!A:B,2,0),"")</f>
        <v/>
      </c>
      <c r="D28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88"/>
      <c r="F288" s="22" t="str">
        <f>IFERROR(VLOOKUP(Table1[[#This Row],[Código]],'Inventario Fisico'!A:D,4,FALSE),"")</f>
        <v/>
      </c>
      <c r="G288" s="28" t="str">
        <f>IFERROR(VLOOKUP(Table1[[#This Row],[Código]],'Inventario Fisico'!A:L,12,FALSE),"")</f>
        <v/>
      </c>
      <c r="H288" s="23" t="str">
        <f>IFERROR(VLOOKUP(Table1[[#This Row],[Código]],'Inventario Fisico'!A:O,15,FALSE),"")</f>
        <v/>
      </c>
      <c r="I288" s="24" t="str">
        <f>IFERROR(+Table1[[#This Row],[Sistema]]*Table1[[#This Row],[Costo Unitario]],"")</f>
        <v/>
      </c>
      <c r="J288" s="30">
        <f>IFERROR(IFERROR(VLOOKUP(E288,'Conteo Fisico'!A:B,2,FALSE),0),"")</f>
        <v>0</v>
      </c>
      <c r="K288" s="101" t="str">
        <f>IFERROR(+Table1[[#This Row],[Fisico]]-Table1[[#This Row],[Sistema]],"")</f>
        <v/>
      </c>
      <c r="L288" s="5" t="str">
        <f>_xlfn.IFS(Table1[[#This Row],[Diferencia]]&gt;0,"Sobrante",Table1[[#This Row],[Diferencia]]&lt;0,"Faltante",Table1[[#This Row],[Diferencia]]=0,"Ok")</f>
        <v>Sobrante</v>
      </c>
      <c r="M288" s="25"/>
      <c r="N288" s="13" t="str">
        <f>IFERROR(+Table1[[#This Row],[Diferencia]]*Table1[[#This Row],[Costo Unitario]],"")</f>
        <v/>
      </c>
    </row>
    <row r="289" spans="1:14" ht="15" x14ac:dyDescent="0.25">
      <c r="A289" s="5" t="str">
        <f>IFERROR(LEFT(Table1[[#This Row],[Código]],1),"")</f>
        <v/>
      </c>
      <c r="B289" s="5" t="str">
        <f>IFERROR(RIGHT(Table1[[#This Row],[Código]],2),"")</f>
        <v/>
      </c>
      <c r="C289" s="5" t="str">
        <f>IFERROR(VLOOKUP(A289,Mapa!A:B,2,0),"")</f>
        <v/>
      </c>
      <c r="D28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89"/>
      <c r="F289" s="22" t="str">
        <f>IFERROR(VLOOKUP(Table1[[#This Row],[Código]],'Inventario Fisico'!A:D,4,FALSE),"")</f>
        <v/>
      </c>
      <c r="G289" s="28" t="str">
        <f>IFERROR(VLOOKUP(Table1[[#This Row],[Código]],'Inventario Fisico'!A:L,12,FALSE),"")</f>
        <v/>
      </c>
      <c r="H289" s="23" t="str">
        <f>IFERROR(VLOOKUP(Table1[[#This Row],[Código]],'Inventario Fisico'!A:O,15,FALSE),"")</f>
        <v/>
      </c>
      <c r="I289" s="24" t="str">
        <f>IFERROR(+Table1[[#This Row],[Sistema]]*Table1[[#This Row],[Costo Unitario]],"")</f>
        <v/>
      </c>
      <c r="J289" s="30">
        <f>IFERROR(IFERROR(VLOOKUP(E289,'Conteo Fisico'!A:B,2,FALSE),0),"")</f>
        <v>0</v>
      </c>
      <c r="K289" s="101" t="str">
        <f>IFERROR(+Table1[[#This Row],[Fisico]]-Table1[[#This Row],[Sistema]],"")</f>
        <v/>
      </c>
      <c r="L289" s="5" t="str">
        <f>_xlfn.IFS(Table1[[#This Row],[Diferencia]]&gt;0,"Sobrante",Table1[[#This Row],[Diferencia]]&lt;0,"Faltante",Table1[[#This Row],[Diferencia]]=0,"Ok")</f>
        <v>Sobrante</v>
      </c>
      <c r="M289" s="25"/>
      <c r="N289" s="13" t="str">
        <f>IFERROR(+Table1[[#This Row],[Diferencia]]*Table1[[#This Row],[Costo Unitario]],"")</f>
        <v/>
      </c>
    </row>
    <row r="290" spans="1:14" ht="15" x14ac:dyDescent="0.25">
      <c r="A290" s="5" t="str">
        <f>IFERROR(LEFT(Table1[[#This Row],[Código]],1),"")</f>
        <v/>
      </c>
      <c r="B290" s="5" t="str">
        <f>IFERROR(RIGHT(Table1[[#This Row],[Código]],2),"")</f>
        <v/>
      </c>
      <c r="C290" s="5" t="str">
        <f>IFERROR(VLOOKUP(A290,Mapa!A:B,2,0),"")</f>
        <v/>
      </c>
      <c r="D29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90"/>
      <c r="F290" s="22" t="str">
        <f>IFERROR(VLOOKUP(Table1[[#This Row],[Código]],'Inventario Fisico'!A:D,4,FALSE),"")</f>
        <v/>
      </c>
      <c r="G290" s="28" t="str">
        <f>IFERROR(VLOOKUP(Table1[[#This Row],[Código]],'Inventario Fisico'!A:L,12,FALSE),"")</f>
        <v/>
      </c>
      <c r="H290" s="23" t="str">
        <f>IFERROR(VLOOKUP(Table1[[#This Row],[Código]],'Inventario Fisico'!A:O,15,FALSE),"")</f>
        <v/>
      </c>
      <c r="I290" s="24" t="str">
        <f>IFERROR(+Table1[[#This Row],[Sistema]]*Table1[[#This Row],[Costo Unitario]],"")</f>
        <v/>
      </c>
      <c r="J290" s="30">
        <f>IFERROR(IFERROR(VLOOKUP(E290,'Conteo Fisico'!A:B,2,FALSE),0),"")</f>
        <v>0</v>
      </c>
      <c r="K290" s="101" t="str">
        <f>IFERROR(+Table1[[#This Row],[Fisico]]-Table1[[#This Row],[Sistema]],"")</f>
        <v/>
      </c>
      <c r="L290" s="5" t="str">
        <f>_xlfn.IFS(Table1[[#This Row],[Diferencia]]&gt;0,"Sobrante",Table1[[#This Row],[Diferencia]]&lt;0,"Faltante",Table1[[#This Row],[Diferencia]]=0,"Ok")</f>
        <v>Sobrante</v>
      </c>
      <c r="M290" s="25"/>
      <c r="N290" s="13" t="str">
        <f>IFERROR(+Table1[[#This Row],[Diferencia]]*Table1[[#This Row],[Costo Unitario]],"")</f>
        <v/>
      </c>
    </row>
    <row r="291" spans="1:14" ht="15" x14ac:dyDescent="0.25">
      <c r="A291" s="5" t="str">
        <f>IFERROR(LEFT(Table1[[#This Row],[Código]],1),"")</f>
        <v/>
      </c>
      <c r="B291" s="5" t="str">
        <f>IFERROR(RIGHT(Table1[[#This Row],[Código]],2),"")</f>
        <v/>
      </c>
      <c r="C291" s="5" t="str">
        <f>IFERROR(VLOOKUP(A291,Mapa!A:B,2,0),"")</f>
        <v/>
      </c>
      <c r="D29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91"/>
      <c r="F291" s="22" t="str">
        <f>IFERROR(VLOOKUP(Table1[[#This Row],[Código]],'Inventario Fisico'!A:D,4,FALSE),"")</f>
        <v/>
      </c>
      <c r="G291" s="28" t="str">
        <f>IFERROR(VLOOKUP(Table1[[#This Row],[Código]],'Inventario Fisico'!A:L,12,FALSE),"")</f>
        <v/>
      </c>
      <c r="H291" s="23" t="str">
        <f>IFERROR(VLOOKUP(Table1[[#This Row],[Código]],'Inventario Fisico'!A:O,15,FALSE),"")</f>
        <v/>
      </c>
      <c r="I291" s="24" t="str">
        <f>IFERROR(+Table1[[#This Row],[Sistema]]*Table1[[#This Row],[Costo Unitario]],"")</f>
        <v/>
      </c>
      <c r="J291" s="30">
        <f>IFERROR(IFERROR(VLOOKUP(E291,'Conteo Fisico'!A:B,2,FALSE),0),"")</f>
        <v>0</v>
      </c>
      <c r="K291" s="101" t="str">
        <f>IFERROR(+Table1[[#This Row],[Fisico]]-Table1[[#This Row],[Sistema]],"")</f>
        <v/>
      </c>
      <c r="L291" s="5" t="str">
        <f>_xlfn.IFS(Table1[[#This Row],[Diferencia]]&gt;0,"Sobrante",Table1[[#This Row],[Diferencia]]&lt;0,"Faltante",Table1[[#This Row],[Diferencia]]=0,"Ok")</f>
        <v>Sobrante</v>
      </c>
      <c r="M291" s="25"/>
      <c r="N291" s="13" t="str">
        <f>IFERROR(+Table1[[#This Row],[Diferencia]]*Table1[[#This Row],[Costo Unitario]],"")</f>
        <v/>
      </c>
    </row>
    <row r="292" spans="1:14" ht="15" x14ac:dyDescent="0.25">
      <c r="A292" s="5" t="str">
        <f>IFERROR(LEFT(Table1[[#This Row],[Código]],1),"")</f>
        <v/>
      </c>
      <c r="B292" s="5" t="str">
        <f>IFERROR(RIGHT(Table1[[#This Row],[Código]],2),"")</f>
        <v/>
      </c>
      <c r="C292" s="5" t="str">
        <f>IFERROR(VLOOKUP(A292,Mapa!A:B,2,0),"")</f>
        <v/>
      </c>
      <c r="D29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92"/>
      <c r="F292" s="22" t="str">
        <f>IFERROR(VLOOKUP(Table1[[#This Row],[Código]],'Inventario Fisico'!A:D,4,FALSE),"")</f>
        <v/>
      </c>
      <c r="G292" s="28" t="str">
        <f>IFERROR(VLOOKUP(Table1[[#This Row],[Código]],'Inventario Fisico'!A:L,12,FALSE),"")</f>
        <v/>
      </c>
      <c r="H292" s="23" t="str">
        <f>IFERROR(VLOOKUP(Table1[[#This Row],[Código]],'Inventario Fisico'!A:O,15,FALSE),"")</f>
        <v/>
      </c>
      <c r="I292" s="24" t="str">
        <f>IFERROR(+Table1[[#This Row],[Sistema]]*Table1[[#This Row],[Costo Unitario]],"")</f>
        <v/>
      </c>
      <c r="J292" s="30">
        <f>IFERROR(IFERROR(VLOOKUP(E292,'Conteo Fisico'!A:B,2,FALSE),0),"")</f>
        <v>0</v>
      </c>
      <c r="K292" s="101" t="str">
        <f>IFERROR(+Table1[[#This Row],[Fisico]]-Table1[[#This Row],[Sistema]],"")</f>
        <v/>
      </c>
      <c r="L292" s="5" t="str">
        <f>_xlfn.IFS(Table1[[#This Row],[Diferencia]]&gt;0,"Sobrante",Table1[[#This Row],[Diferencia]]&lt;0,"Faltante",Table1[[#This Row],[Diferencia]]=0,"Ok")</f>
        <v>Sobrante</v>
      </c>
      <c r="M292" s="25"/>
      <c r="N292" s="13" t="str">
        <f>IFERROR(+Table1[[#This Row],[Diferencia]]*Table1[[#This Row],[Costo Unitario]],"")</f>
        <v/>
      </c>
    </row>
    <row r="293" spans="1:14" ht="15" x14ac:dyDescent="0.25">
      <c r="A293" s="5" t="str">
        <f>IFERROR(LEFT(Table1[[#This Row],[Código]],1),"")</f>
        <v/>
      </c>
      <c r="B293" s="5" t="str">
        <f>IFERROR(RIGHT(Table1[[#This Row],[Código]],2),"")</f>
        <v/>
      </c>
      <c r="C293" s="5" t="str">
        <f>IFERROR(VLOOKUP(A293,Mapa!A:B,2,0),"")</f>
        <v/>
      </c>
      <c r="D29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93"/>
      <c r="F293" s="22" t="str">
        <f>IFERROR(VLOOKUP(Table1[[#This Row],[Código]],'Inventario Fisico'!A:D,4,FALSE),"")</f>
        <v/>
      </c>
      <c r="G293" s="28" t="str">
        <f>IFERROR(VLOOKUP(Table1[[#This Row],[Código]],'Inventario Fisico'!A:L,12,FALSE),"")</f>
        <v/>
      </c>
      <c r="H293" s="23" t="str">
        <f>IFERROR(VLOOKUP(Table1[[#This Row],[Código]],'Inventario Fisico'!A:O,15,FALSE),"")</f>
        <v/>
      </c>
      <c r="I293" s="24" t="str">
        <f>IFERROR(+Table1[[#This Row],[Sistema]]*Table1[[#This Row],[Costo Unitario]],"")</f>
        <v/>
      </c>
      <c r="J293" s="30">
        <f>IFERROR(IFERROR(VLOOKUP(E293,'Conteo Fisico'!A:B,2,FALSE),0),"")</f>
        <v>0</v>
      </c>
      <c r="K293" s="101" t="str">
        <f>IFERROR(+Table1[[#This Row],[Fisico]]-Table1[[#This Row],[Sistema]],"")</f>
        <v/>
      </c>
      <c r="L293" s="5" t="str">
        <f>_xlfn.IFS(Table1[[#This Row],[Diferencia]]&gt;0,"Sobrante",Table1[[#This Row],[Diferencia]]&lt;0,"Faltante",Table1[[#This Row],[Diferencia]]=0,"Ok")</f>
        <v>Sobrante</v>
      </c>
      <c r="M293" s="25"/>
      <c r="N293" s="13" t="str">
        <f>IFERROR(+Table1[[#This Row],[Diferencia]]*Table1[[#This Row],[Costo Unitario]],"")</f>
        <v/>
      </c>
    </row>
    <row r="294" spans="1:14" ht="15" x14ac:dyDescent="0.25">
      <c r="A294" s="5" t="str">
        <f>IFERROR(LEFT(Table1[[#This Row],[Código]],1),"")</f>
        <v/>
      </c>
      <c r="B294" s="5" t="str">
        <f>IFERROR(RIGHT(Table1[[#This Row],[Código]],2),"")</f>
        <v/>
      </c>
      <c r="C294" s="5" t="str">
        <f>IFERROR(VLOOKUP(A294,Mapa!A:B,2,0),"")</f>
        <v/>
      </c>
      <c r="D29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94"/>
      <c r="F294" s="22" t="str">
        <f>IFERROR(VLOOKUP(Table1[[#This Row],[Código]],'Inventario Fisico'!A:D,4,FALSE),"")</f>
        <v/>
      </c>
      <c r="G294" s="28" t="str">
        <f>IFERROR(VLOOKUP(Table1[[#This Row],[Código]],'Inventario Fisico'!A:L,12,FALSE),"")</f>
        <v/>
      </c>
      <c r="H294" s="23" t="str">
        <f>IFERROR(VLOOKUP(Table1[[#This Row],[Código]],'Inventario Fisico'!A:O,15,FALSE),"")</f>
        <v/>
      </c>
      <c r="I294" s="24" t="str">
        <f>IFERROR(+Table1[[#This Row],[Sistema]]*Table1[[#This Row],[Costo Unitario]],"")</f>
        <v/>
      </c>
      <c r="J294" s="30">
        <f>IFERROR(IFERROR(VLOOKUP(E294,'Conteo Fisico'!A:B,2,FALSE),0),"")</f>
        <v>0</v>
      </c>
      <c r="K294" s="101" t="str">
        <f>IFERROR(+Table1[[#This Row],[Fisico]]-Table1[[#This Row],[Sistema]],"")</f>
        <v/>
      </c>
      <c r="L294" s="5" t="str">
        <f>_xlfn.IFS(Table1[[#This Row],[Diferencia]]&gt;0,"Sobrante",Table1[[#This Row],[Diferencia]]&lt;0,"Faltante",Table1[[#This Row],[Diferencia]]=0,"Ok")</f>
        <v>Sobrante</v>
      </c>
      <c r="M294" s="25"/>
      <c r="N294" s="13" t="str">
        <f>IFERROR(+Table1[[#This Row],[Diferencia]]*Table1[[#This Row],[Costo Unitario]],"")</f>
        <v/>
      </c>
    </row>
    <row r="295" spans="1:14" ht="15" x14ac:dyDescent="0.25">
      <c r="A295" s="5" t="str">
        <f>IFERROR(LEFT(Table1[[#This Row],[Código]],1),"")</f>
        <v/>
      </c>
      <c r="B295" s="5" t="str">
        <f>IFERROR(RIGHT(Table1[[#This Row],[Código]],2),"")</f>
        <v/>
      </c>
      <c r="C295" s="5" t="str">
        <f>IFERROR(VLOOKUP(A295,Mapa!A:B,2,0),"")</f>
        <v/>
      </c>
      <c r="D29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95"/>
      <c r="F295" s="22" t="str">
        <f>IFERROR(VLOOKUP(Table1[[#This Row],[Código]],'Inventario Fisico'!A:D,4,FALSE),"")</f>
        <v/>
      </c>
      <c r="G295" s="28" t="str">
        <f>IFERROR(VLOOKUP(Table1[[#This Row],[Código]],'Inventario Fisico'!A:L,12,FALSE),"")</f>
        <v/>
      </c>
      <c r="H295" s="23" t="str">
        <f>IFERROR(VLOOKUP(Table1[[#This Row],[Código]],'Inventario Fisico'!A:O,15,FALSE),"")</f>
        <v/>
      </c>
      <c r="I295" s="24" t="str">
        <f>IFERROR(+Table1[[#This Row],[Sistema]]*Table1[[#This Row],[Costo Unitario]],"")</f>
        <v/>
      </c>
      <c r="J295" s="30">
        <f>IFERROR(IFERROR(VLOOKUP(E295,'Conteo Fisico'!A:B,2,FALSE),0),"")</f>
        <v>0</v>
      </c>
      <c r="K295" s="101" t="str">
        <f>IFERROR(+Table1[[#This Row],[Fisico]]-Table1[[#This Row],[Sistema]],"")</f>
        <v/>
      </c>
      <c r="L295" s="5" t="str">
        <f>_xlfn.IFS(Table1[[#This Row],[Diferencia]]&gt;0,"Sobrante",Table1[[#This Row],[Diferencia]]&lt;0,"Faltante",Table1[[#This Row],[Diferencia]]=0,"Ok")</f>
        <v>Sobrante</v>
      </c>
      <c r="M295" s="25"/>
      <c r="N295" s="13" t="str">
        <f>IFERROR(+Table1[[#This Row],[Diferencia]]*Table1[[#This Row],[Costo Unitario]],"")</f>
        <v/>
      </c>
    </row>
    <row r="296" spans="1:14" ht="15" x14ac:dyDescent="0.25">
      <c r="A296" s="5" t="str">
        <f>IFERROR(LEFT(Table1[[#This Row],[Código]],1),"")</f>
        <v/>
      </c>
      <c r="B296" s="5" t="str">
        <f>IFERROR(RIGHT(Table1[[#This Row],[Código]],2),"")</f>
        <v/>
      </c>
      <c r="C296" s="5" t="str">
        <f>IFERROR(VLOOKUP(A296,Mapa!A:B,2,0),"")</f>
        <v/>
      </c>
      <c r="D29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96"/>
      <c r="F296" s="22" t="str">
        <f>IFERROR(VLOOKUP(Table1[[#This Row],[Código]],'Inventario Fisico'!A:D,4,FALSE),"")</f>
        <v/>
      </c>
      <c r="G296" s="28" t="str">
        <f>IFERROR(VLOOKUP(Table1[[#This Row],[Código]],'Inventario Fisico'!A:L,12,FALSE),"")</f>
        <v/>
      </c>
      <c r="H296" s="23" t="str">
        <f>IFERROR(VLOOKUP(Table1[[#This Row],[Código]],'Inventario Fisico'!A:O,15,FALSE),"")</f>
        <v/>
      </c>
      <c r="I296" s="24" t="str">
        <f>IFERROR(+Table1[[#This Row],[Sistema]]*Table1[[#This Row],[Costo Unitario]],"")</f>
        <v/>
      </c>
      <c r="J296" s="30">
        <f>IFERROR(IFERROR(VLOOKUP(E296,'Conteo Fisico'!A:B,2,FALSE),0),"")</f>
        <v>0</v>
      </c>
      <c r="K296" s="101" t="str">
        <f>IFERROR(+Table1[[#This Row],[Fisico]]-Table1[[#This Row],[Sistema]],"")</f>
        <v/>
      </c>
      <c r="L296" s="5" t="str">
        <f>_xlfn.IFS(Table1[[#This Row],[Diferencia]]&gt;0,"Sobrante",Table1[[#This Row],[Diferencia]]&lt;0,"Faltante",Table1[[#This Row],[Diferencia]]=0,"Ok")</f>
        <v>Sobrante</v>
      </c>
      <c r="M296" s="25"/>
      <c r="N296" s="13" t="str">
        <f>IFERROR(+Table1[[#This Row],[Diferencia]]*Table1[[#This Row],[Costo Unitario]],"")</f>
        <v/>
      </c>
    </row>
    <row r="297" spans="1:14" ht="15" x14ac:dyDescent="0.25">
      <c r="A297" s="5" t="str">
        <f>IFERROR(LEFT(Table1[[#This Row],[Código]],1),"")</f>
        <v/>
      </c>
      <c r="B297" s="5" t="str">
        <f>IFERROR(RIGHT(Table1[[#This Row],[Código]],2),"")</f>
        <v/>
      </c>
      <c r="C297" s="5" t="str">
        <f>IFERROR(VLOOKUP(A297,Mapa!A:B,2,0),"")</f>
        <v/>
      </c>
      <c r="D29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97"/>
      <c r="F297" s="22" t="str">
        <f>IFERROR(VLOOKUP(Table1[[#This Row],[Código]],'Inventario Fisico'!A:D,4,FALSE),"")</f>
        <v/>
      </c>
      <c r="G297" s="28" t="str">
        <f>IFERROR(VLOOKUP(Table1[[#This Row],[Código]],'Inventario Fisico'!A:L,12,FALSE),"")</f>
        <v/>
      </c>
      <c r="H297" s="23" t="str">
        <f>IFERROR(VLOOKUP(Table1[[#This Row],[Código]],'Inventario Fisico'!A:O,15,FALSE),"")</f>
        <v/>
      </c>
      <c r="I297" s="24" t="str">
        <f>IFERROR(+Table1[[#This Row],[Sistema]]*Table1[[#This Row],[Costo Unitario]],"")</f>
        <v/>
      </c>
      <c r="J297" s="30">
        <f>IFERROR(IFERROR(VLOOKUP(E297,'Conteo Fisico'!A:B,2,FALSE),0),"")</f>
        <v>0</v>
      </c>
      <c r="K297" s="101" t="str">
        <f>IFERROR(+Table1[[#This Row],[Fisico]]-Table1[[#This Row],[Sistema]],"")</f>
        <v/>
      </c>
      <c r="L297" s="5" t="str">
        <f>_xlfn.IFS(Table1[[#This Row],[Diferencia]]&gt;0,"Sobrante",Table1[[#This Row],[Diferencia]]&lt;0,"Faltante",Table1[[#This Row],[Diferencia]]=0,"Ok")</f>
        <v>Sobrante</v>
      </c>
      <c r="M297" s="25"/>
      <c r="N297" s="13" t="str">
        <f>IFERROR(+Table1[[#This Row],[Diferencia]]*Table1[[#This Row],[Costo Unitario]],"")</f>
        <v/>
      </c>
    </row>
    <row r="298" spans="1:14" ht="15" x14ac:dyDescent="0.25">
      <c r="A298" s="5" t="str">
        <f>IFERROR(LEFT(Table1[[#This Row],[Código]],1),"")</f>
        <v/>
      </c>
      <c r="B298" s="5" t="str">
        <f>IFERROR(RIGHT(Table1[[#This Row],[Código]],2),"")</f>
        <v/>
      </c>
      <c r="C298" s="5" t="str">
        <f>IFERROR(VLOOKUP(A298,Mapa!A:B,2,0),"")</f>
        <v/>
      </c>
      <c r="D29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98"/>
      <c r="F298" s="22" t="str">
        <f>IFERROR(VLOOKUP(Table1[[#This Row],[Código]],'Inventario Fisico'!A:D,4,FALSE),"")</f>
        <v/>
      </c>
      <c r="G298" s="28" t="str">
        <f>IFERROR(VLOOKUP(Table1[[#This Row],[Código]],'Inventario Fisico'!A:L,12,FALSE),"")</f>
        <v/>
      </c>
      <c r="H298" s="23" t="str">
        <f>IFERROR(VLOOKUP(Table1[[#This Row],[Código]],'Inventario Fisico'!A:O,15,FALSE),"")</f>
        <v/>
      </c>
      <c r="I298" s="24" t="str">
        <f>IFERROR(+Table1[[#This Row],[Sistema]]*Table1[[#This Row],[Costo Unitario]],"")</f>
        <v/>
      </c>
      <c r="J298" s="30">
        <f>IFERROR(IFERROR(VLOOKUP(E298,'Conteo Fisico'!A:B,2,FALSE),0),"")</f>
        <v>0</v>
      </c>
      <c r="K298" s="101" t="str">
        <f>IFERROR(+Table1[[#This Row],[Fisico]]-Table1[[#This Row],[Sistema]],"")</f>
        <v/>
      </c>
      <c r="L298" s="5" t="str">
        <f>_xlfn.IFS(Table1[[#This Row],[Diferencia]]&gt;0,"Sobrante",Table1[[#This Row],[Diferencia]]&lt;0,"Faltante",Table1[[#This Row],[Diferencia]]=0,"Ok")</f>
        <v>Sobrante</v>
      </c>
      <c r="M298" s="25"/>
      <c r="N298" s="13" t="str">
        <f>IFERROR(+Table1[[#This Row],[Diferencia]]*Table1[[#This Row],[Costo Unitario]],"")</f>
        <v/>
      </c>
    </row>
    <row r="299" spans="1:14" ht="15" x14ac:dyDescent="0.25">
      <c r="A299" s="5" t="str">
        <f>IFERROR(LEFT(Table1[[#This Row],[Código]],1),"")</f>
        <v/>
      </c>
      <c r="B299" s="5" t="str">
        <f>IFERROR(RIGHT(Table1[[#This Row],[Código]],2),"")</f>
        <v/>
      </c>
      <c r="C299" s="5" t="str">
        <f>IFERROR(VLOOKUP(A299,Mapa!A:B,2,0),"")</f>
        <v/>
      </c>
      <c r="D29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299"/>
      <c r="F299" s="22" t="str">
        <f>IFERROR(VLOOKUP(Table1[[#This Row],[Código]],'Inventario Fisico'!A:D,4,FALSE),"")</f>
        <v/>
      </c>
      <c r="G299" s="28" t="str">
        <f>IFERROR(VLOOKUP(Table1[[#This Row],[Código]],'Inventario Fisico'!A:L,12,FALSE),"")</f>
        <v/>
      </c>
      <c r="H299" s="23" t="str">
        <f>IFERROR(VLOOKUP(Table1[[#This Row],[Código]],'Inventario Fisico'!A:O,15,FALSE),"")</f>
        <v/>
      </c>
      <c r="I299" s="24" t="str">
        <f>IFERROR(+Table1[[#This Row],[Sistema]]*Table1[[#This Row],[Costo Unitario]],"")</f>
        <v/>
      </c>
      <c r="J299" s="30">
        <f>IFERROR(IFERROR(VLOOKUP(E299,'Conteo Fisico'!A:B,2,FALSE),0),"")</f>
        <v>0</v>
      </c>
      <c r="K299" s="101" t="str">
        <f>IFERROR(+Table1[[#This Row],[Fisico]]-Table1[[#This Row],[Sistema]],"")</f>
        <v/>
      </c>
      <c r="L299" s="5" t="str">
        <f>_xlfn.IFS(Table1[[#This Row],[Diferencia]]&gt;0,"Sobrante",Table1[[#This Row],[Diferencia]]&lt;0,"Faltante",Table1[[#This Row],[Diferencia]]=0,"Ok")</f>
        <v>Sobrante</v>
      </c>
      <c r="M299" s="25"/>
      <c r="N299" s="13" t="str">
        <f>IFERROR(+Table1[[#This Row],[Diferencia]]*Table1[[#This Row],[Costo Unitario]],"")</f>
        <v/>
      </c>
    </row>
    <row r="300" spans="1:14" ht="15" x14ac:dyDescent="0.25">
      <c r="A300" s="5" t="str">
        <f>IFERROR(LEFT(Table1[[#This Row],[Código]],1),"")</f>
        <v/>
      </c>
      <c r="B300" s="5" t="str">
        <f>IFERROR(RIGHT(Table1[[#This Row],[Código]],2),"")</f>
        <v/>
      </c>
      <c r="C300" s="5" t="str">
        <f>IFERROR(VLOOKUP(A300,Mapa!A:B,2,0),"")</f>
        <v/>
      </c>
      <c r="D30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00"/>
      <c r="F300" s="22" t="str">
        <f>IFERROR(VLOOKUP(Table1[[#This Row],[Código]],'Inventario Fisico'!A:D,4,FALSE),"")</f>
        <v/>
      </c>
      <c r="G300" s="28" t="str">
        <f>IFERROR(VLOOKUP(Table1[[#This Row],[Código]],'Inventario Fisico'!A:L,12,FALSE),"")</f>
        <v/>
      </c>
      <c r="H300" s="23" t="str">
        <f>IFERROR(VLOOKUP(Table1[[#This Row],[Código]],'Inventario Fisico'!A:O,15,FALSE),"")</f>
        <v/>
      </c>
      <c r="I300" s="24" t="str">
        <f>IFERROR(+Table1[[#This Row],[Sistema]]*Table1[[#This Row],[Costo Unitario]],"")</f>
        <v/>
      </c>
      <c r="J300" s="30">
        <f>IFERROR(IFERROR(VLOOKUP(E300,'Conteo Fisico'!A:B,2,FALSE),0),"")</f>
        <v>0</v>
      </c>
      <c r="K300" s="101" t="str">
        <f>IFERROR(+Table1[[#This Row],[Fisico]]-Table1[[#This Row],[Sistema]],"")</f>
        <v/>
      </c>
      <c r="L300" s="5" t="str">
        <f>_xlfn.IFS(Table1[[#This Row],[Diferencia]]&gt;0,"Sobrante",Table1[[#This Row],[Diferencia]]&lt;0,"Faltante",Table1[[#This Row],[Diferencia]]=0,"Ok")</f>
        <v>Sobrante</v>
      </c>
      <c r="M300" s="25"/>
      <c r="N300" s="13" t="str">
        <f>IFERROR(+Table1[[#This Row],[Diferencia]]*Table1[[#This Row],[Costo Unitario]],"")</f>
        <v/>
      </c>
    </row>
    <row r="301" spans="1:14" ht="15" x14ac:dyDescent="0.25">
      <c r="A301" s="5" t="str">
        <f>IFERROR(LEFT(Table1[[#This Row],[Código]],1),"")</f>
        <v/>
      </c>
      <c r="B301" s="5" t="str">
        <f>IFERROR(RIGHT(Table1[[#This Row],[Código]],2),"")</f>
        <v/>
      </c>
      <c r="C301" s="5" t="str">
        <f>IFERROR(VLOOKUP(A301,Mapa!A:B,2,0),"")</f>
        <v/>
      </c>
      <c r="D30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01"/>
      <c r="F301" s="22" t="str">
        <f>IFERROR(VLOOKUP(Table1[[#This Row],[Código]],'Inventario Fisico'!A:D,4,FALSE),"")</f>
        <v/>
      </c>
      <c r="G301" s="28" t="str">
        <f>IFERROR(VLOOKUP(Table1[[#This Row],[Código]],'Inventario Fisico'!A:L,12,FALSE),"")</f>
        <v/>
      </c>
      <c r="H301" s="23" t="str">
        <f>IFERROR(VLOOKUP(Table1[[#This Row],[Código]],'Inventario Fisico'!A:O,15,FALSE),"")</f>
        <v/>
      </c>
      <c r="I301" s="24" t="str">
        <f>IFERROR(+Table1[[#This Row],[Sistema]]*Table1[[#This Row],[Costo Unitario]],"")</f>
        <v/>
      </c>
      <c r="J301" s="30">
        <f>IFERROR(IFERROR(VLOOKUP(E301,'Conteo Fisico'!A:B,2,FALSE),0),"")</f>
        <v>0</v>
      </c>
      <c r="K301" s="101" t="str">
        <f>IFERROR(+Table1[[#This Row],[Fisico]]-Table1[[#This Row],[Sistema]],"")</f>
        <v/>
      </c>
      <c r="L301" s="5" t="str">
        <f>_xlfn.IFS(Table1[[#This Row],[Diferencia]]&gt;0,"Sobrante",Table1[[#This Row],[Diferencia]]&lt;0,"Faltante",Table1[[#This Row],[Diferencia]]=0,"Ok")</f>
        <v>Sobrante</v>
      </c>
      <c r="M301" s="25"/>
      <c r="N301" s="13" t="str">
        <f>IFERROR(+Table1[[#This Row],[Diferencia]]*Table1[[#This Row],[Costo Unitario]],"")</f>
        <v/>
      </c>
    </row>
    <row r="302" spans="1:14" ht="15" x14ac:dyDescent="0.25">
      <c r="A302" s="5" t="str">
        <f>IFERROR(LEFT(Table1[[#This Row],[Código]],1),"")</f>
        <v/>
      </c>
      <c r="B302" s="5" t="str">
        <f>IFERROR(RIGHT(Table1[[#This Row],[Código]],2),"")</f>
        <v/>
      </c>
      <c r="C302" s="5" t="str">
        <f>IFERROR(VLOOKUP(A302,Mapa!A:B,2,0),"")</f>
        <v/>
      </c>
      <c r="D30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02"/>
      <c r="F302" s="22" t="str">
        <f>IFERROR(VLOOKUP(Table1[[#This Row],[Código]],'Inventario Fisico'!A:D,4,FALSE),"")</f>
        <v/>
      </c>
      <c r="G302" s="28" t="str">
        <f>IFERROR(VLOOKUP(Table1[[#This Row],[Código]],'Inventario Fisico'!A:L,12,FALSE),"")</f>
        <v/>
      </c>
      <c r="H302" s="23" t="str">
        <f>IFERROR(VLOOKUP(Table1[[#This Row],[Código]],'Inventario Fisico'!A:O,15,FALSE),"")</f>
        <v/>
      </c>
      <c r="I302" s="24" t="str">
        <f>IFERROR(+Table1[[#This Row],[Sistema]]*Table1[[#This Row],[Costo Unitario]],"")</f>
        <v/>
      </c>
      <c r="J302" s="30">
        <f>IFERROR(IFERROR(VLOOKUP(E302,'Conteo Fisico'!A:B,2,FALSE),0),"")</f>
        <v>0</v>
      </c>
      <c r="K302" s="101" t="str">
        <f>IFERROR(+Table1[[#This Row],[Fisico]]-Table1[[#This Row],[Sistema]],"")</f>
        <v/>
      </c>
      <c r="L302" s="5" t="str">
        <f>_xlfn.IFS(Table1[[#This Row],[Diferencia]]&gt;0,"Sobrante",Table1[[#This Row],[Diferencia]]&lt;0,"Faltante",Table1[[#This Row],[Diferencia]]=0,"Ok")</f>
        <v>Sobrante</v>
      </c>
      <c r="M302" s="25"/>
      <c r="N302" s="13" t="str">
        <f>IFERROR(+Table1[[#This Row],[Diferencia]]*Table1[[#This Row],[Costo Unitario]],"")</f>
        <v/>
      </c>
    </row>
    <row r="303" spans="1:14" ht="15" x14ac:dyDescent="0.25">
      <c r="A303" s="5" t="str">
        <f>IFERROR(LEFT(Table1[[#This Row],[Código]],1),"")</f>
        <v/>
      </c>
      <c r="B303" s="5" t="str">
        <f>IFERROR(RIGHT(Table1[[#This Row],[Código]],2),"")</f>
        <v/>
      </c>
      <c r="C303" s="5" t="str">
        <f>IFERROR(VLOOKUP(A303,Mapa!A:B,2,0),"")</f>
        <v/>
      </c>
      <c r="D30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03"/>
      <c r="F303" s="22" t="str">
        <f>IFERROR(VLOOKUP(Table1[[#This Row],[Código]],'Inventario Fisico'!A:D,4,FALSE),"")</f>
        <v/>
      </c>
      <c r="G303" s="28" t="str">
        <f>IFERROR(VLOOKUP(Table1[[#This Row],[Código]],'Inventario Fisico'!A:L,12,FALSE),"")</f>
        <v/>
      </c>
      <c r="H303" s="23" t="str">
        <f>IFERROR(VLOOKUP(Table1[[#This Row],[Código]],'Inventario Fisico'!A:O,15,FALSE),"")</f>
        <v/>
      </c>
      <c r="I303" s="24" t="str">
        <f>IFERROR(+Table1[[#This Row],[Sistema]]*Table1[[#This Row],[Costo Unitario]],"")</f>
        <v/>
      </c>
      <c r="J303" s="30">
        <f>IFERROR(IFERROR(VLOOKUP(E303,'Conteo Fisico'!A:B,2,FALSE),0),"")</f>
        <v>0</v>
      </c>
      <c r="K303" s="101" t="str">
        <f>IFERROR(+Table1[[#This Row],[Fisico]]-Table1[[#This Row],[Sistema]],"")</f>
        <v/>
      </c>
      <c r="L303" s="5" t="str">
        <f>_xlfn.IFS(Table1[[#This Row],[Diferencia]]&gt;0,"Sobrante",Table1[[#This Row],[Diferencia]]&lt;0,"Faltante",Table1[[#This Row],[Diferencia]]=0,"Ok")</f>
        <v>Sobrante</v>
      </c>
      <c r="M303" s="25"/>
      <c r="N303" s="13" t="str">
        <f>IFERROR(+Table1[[#This Row],[Diferencia]]*Table1[[#This Row],[Costo Unitario]],"")</f>
        <v/>
      </c>
    </row>
    <row r="304" spans="1:14" ht="15" x14ac:dyDescent="0.25">
      <c r="A304" s="5" t="str">
        <f>IFERROR(LEFT(Table1[[#This Row],[Código]],1),"")</f>
        <v/>
      </c>
      <c r="B304" s="5" t="str">
        <f>IFERROR(RIGHT(Table1[[#This Row],[Código]],2),"")</f>
        <v/>
      </c>
      <c r="C304" s="5" t="str">
        <f>IFERROR(VLOOKUP(A304,Mapa!A:B,2,0),"")</f>
        <v/>
      </c>
      <c r="D30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04"/>
      <c r="F304" s="22" t="str">
        <f>IFERROR(VLOOKUP(Table1[[#This Row],[Código]],'Inventario Fisico'!A:D,4,FALSE),"")</f>
        <v/>
      </c>
      <c r="G304" s="28" t="str">
        <f>IFERROR(VLOOKUP(Table1[[#This Row],[Código]],'Inventario Fisico'!A:L,12,FALSE),"")</f>
        <v/>
      </c>
      <c r="H304" s="23" t="str">
        <f>IFERROR(VLOOKUP(Table1[[#This Row],[Código]],'Inventario Fisico'!A:O,15,FALSE),"")</f>
        <v/>
      </c>
      <c r="I304" s="24" t="str">
        <f>IFERROR(+Table1[[#This Row],[Sistema]]*Table1[[#This Row],[Costo Unitario]],"")</f>
        <v/>
      </c>
      <c r="J304" s="30">
        <f>IFERROR(IFERROR(VLOOKUP(E304,'Conteo Fisico'!A:B,2,FALSE),0),"")</f>
        <v>0</v>
      </c>
      <c r="K304" s="101" t="str">
        <f>IFERROR(+Table1[[#This Row],[Fisico]]-Table1[[#This Row],[Sistema]],"")</f>
        <v/>
      </c>
      <c r="L304" s="5" t="str">
        <f>_xlfn.IFS(Table1[[#This Row],[Diferencia]]&gt;0,"Sobrante",Table1[[#This Row],[Diferencia]]&lt;0,"Faltante",Table1[[#This Row],[Diferencia]]=0,"Ok")</f>
        <v>Sobrante</v>
      </c>
      <c r="M304" s="25"/>
      <c r="N304" s="13" t="str">
        <f>IFERROR(+Table1[[#This Row],[Diferencia]]*Table1[[#This Row],[Costo Unitario]],"")</f>
        <v/>
      </c>
    </row>
    <row r="305" spans="1:14" ht="15" x14ac:dyDescent="0.25">
      <c r="A305" s="5" t="str">
        <f>IFERROR(LEFT(Table1[[#This Row],[Código]],1),"")</f>
        <v/>
      </c>
      <c r="B305" s="5" t="str">
        <f>IFERROR(RIGHT(Table1[[#This Row],[Código]],2),"")</f>
        <v/>
      </c>
      <c r="C305" s="5" t="str">
        <f>IFERROR(VLOOKUP(A305,Mapa!A:B,2,0),"")</f>
        <v/>
      </c>
      <c r="D30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05"/>
      <c r="F305" s="22" t="str">
        <f>IFERROR(VLOOKUP(Table1[[#This Row],[Código]],'Inventario Fisico'!A:D,4,FALSE),"")</f>
        <v/>
      </c>
      <c r="G305" s="28" t="str">
        <f>IFERROR(VLOOKUP(Table1[[#This Row],[Código]],'Inventario Fisico'!A:L,12,FALSE),"")</f>
        <v/>
      </c>
      <c r="H305" s="23" t="str">
        <f>IFERROR(VLOOKUP(Table1[[#This Row],[Código]],'Inventario Fisico'!A:O,15,FALSE),"")</f>
        <v/>
      </c>
      <c r="I305" s="24" t="str">
        <f>IFERROR(+Table1[[#This Row],[Sistema]]*Table1[[#This Row],[Costo Unitario]],"")</f>
        <v/>
      </c>
      <c r="J305" s="30">
        <f>IFERROR(IFERROR(VLOOKUP(E305,'Conteo Fisico'!A:B,2,FALSE),0),"")</f>
        <v>0</v>
      </c>
      <c r="K305" s="101" t="str">
        <f>IFERROR(+Table1[[#This Row],[Fisico]]-Table1[[#This Row],[Sistema]],"")</f>
        <v/>
      </c>
      <c r="L305" s="5" t="str">
        <f>_xlfn.IFS(Table1[[#This Row],[Diferencia]]&gt;0,"Sobrante",Table1[[#This Row],[Diferencia]]&lt;0,"Faltante",Table1[[#This Row],[Diferencia]]=0,"Ok")</f>
        <v>Sobrante</v>
      </c>
      <c r="M305" s="25"/>
      <c r="N305" s="13" t="str">
        <f>IFERROR(+Table1[[#This Row],[Diferencia]]*Table1[[#This Row],[Costo Unitario]],"")</f>
        <v/>
      </c>
    </row>
    <row r="306" spans="1:14" ht="15" x14ac:dyDescent="0.25">
      <c r="A306" s="5" t="str">
        <f>IFERROR(LEFT(Table1[[#This Row],[Código]],1),"")</f>
        <v/>
      </c>
      <c r="B306" s="5" t="str">
        <f>IFERROR(RIGHT(Table1[[#This Row],[Código]],2),"")</f>
        <v/>
      </c>
      <c r="C306" s="5" t="str">
        <f>IFERROR(VLOOKUP(A306,Mapa!A:B,2,0),"")</f>
        <v/>
      </c>
      <c r="D30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06"/>
      <c r="F306" s="22" t="str">
        <f>IFERROR(VLOOKUP(Table1[[#This Row],[Código]],'Inventario Fisico'!A:D,4,FALSE),"")</f>
        <v/>
      </c>
      <c r="G306" s="28" t="str">
        <f>IFERROR(VLOOKUP(Table1[[#This Row],[Código]],'Inventario Fisico'!A:L,12,FALSE),"")</f>
        <v/>
      </c>
      <c r="H306" s="23" t="str">
        <f>IFERROR(VLOOKUP(Table1[[#This Row],[Código]],'Inventario Fisico'!A:O,15,FALSE),"")</f>
        <v/>
      </c>
      <c r="I306" s="24" t="str">
        <f>IFERROR(+Table1[[#This Row],[Sistema]]*Table1[[#This Row],[Costo Unitario]],"")</f>
        <v/>
      </c>
      <c r="J306" s="30">
        <f>IFERROR(IFERROR(VLOOKUP(E306,'Conteo Fisico'!A:B,2,FALSE),0),"")</f>
        <v>0</v>
      </c>
      <c r="K306" s="101" t="str">
        <f>IFERROR(+Table1[[#This Row],[Fisico]]-Table1[[#This Row],[Sistema]],"")</f>
        <v/>
      </c>
      <c r="L306" s="5" t="str">
        <f>_xlfn.IFS(Table1[[#This Row],[Diferencia]]&gt;0,"Sobrante",Table1[[#This Row],[Diferencia]]&lt;0,"Faltante",Table1[[#This Row],[Diferencia]]=0,"Ok")</f>
        <v>Sobrante</v>
      </c>
      <c r="M306" s="25"/>
      <c r="N306" s="13" t="str">
        <f>IFERROR(+Table1[[#This Row],[Diferencia]]*Table1[[#This Row],[Costo Unitario]],"")</f>
        <v/>
      </c>
    </row>
    <row r="307" spans="1:14" ht="15" x14ac:dyDescent="0.25">
      <c r="A307" s="5" t="str">
        <f>IFERROR(LEFT(Table1[[#This Row],[Código]],1),"")</f>
        <v/>
      </c>
      <c r="B307" s="5" t="str">
        <f>IFERROR(RIGHT(Table1[[#This Row],[Código]],2),"")</f>
        <v/>
      </c>
      <c r="C307" s="5" t="str">
        <f>IFERROR(VLOOKUP(A307,Mapa!A:B,2,0),"")</f>
        <v/>
      </c>
      <c r="D30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07"/>
      <c r="F307" s="22" t="str">
        <f>IFERROR(VLOOKUP(Table1[[#This Row],[Código]],'Inventario Fisico'!A:D,4,FALSE),"")</f>
        <v/>
      </c>
      <c r="G307" s="28" t="str">
        <f>IFERROR(VLOOKUP(Table1[[#This Row],[Código]],'Inventario Fisico'!A:L,12,FALSE),"")</f>
        <v/>
      </c>
      <c r="H307" s="23" t="str">
        <f>IFERROR(VLOOKUP(Table1[[#This Row],[Código]],'Inventario Fisico'!A:O,15,FALSE),"")</f>
        <v/>
      </c>
      <c r="I307" s="24" t="str">
        <f>IFERROR(+Table1[[#This Row],[Sistema]]*Table1[[#This Row],[Costo Unitario]],"")</f>
        <v/>
      </c>
      <c r="J307" s="30">
        <f>IFERROR(IFERROR(VLOOKUP(E307,'Conteo Fisico'!A:B,2,FALSE),0),"")</f>
        <v>0</v>
      </c>
      <c r="K307" s="101" t="str">
        <f>IFERROR(+Table1[[#This Row],[Fisico]]-Table1[[#This Row],[Sistema]],"")</f>
        <v/>
      </c>
      <c r="L307" s="5" t="str">
        <f>_xlfn.IFS(Table1[[#This Row],[Diferencia]]&gt;0,"Sobrante",Table1[[#This Row],[Diferencia]]&lt;0,"Faltante",Table1[[#This Row],[Diferencia]]=0,"Ok")</f>
        <v>Sobrante</v>
      </c>
      <c r="M307" s="25"/>
      <c r="N307" s="13" t="str">
        <f>IFERROR(+Table1[[#This Row],[Diferencia]]*Table1[[#This Row],[Costo Unitario]],"")</f>
        <v/>
      </c>
    </row>
    <row r="308" spans="1:14" ht="15" x14ac:dyDescent="0.25">
      <c r="A308" s="5" t="str">
        <f>IFERROR(LEFT(Table1[[#This Row],[Código]],1),"")</f>
        <v/>
      </c>
      <c r="B308" s="5" t="str">
        <f>IFERROR(RIGHT(Table1[[#This Row],[Código]],2),"")</f>
        <v/>
      </c>
      <c r="C308" s="5" t="str">
        <f>IFERROR(VLOOKUP(A308,Mapa!A:B,2,0),"")</f>
        <v/>
      </c>
      <c r="D30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08"/>
      <c r="F308" s="22" t="str">
        <f>IFERROR(VLOOKUP(Table1[[#This Row],[Código]],'Inventario Fisico'!A:D,4,FALSE),"")</f>
        <v/>
      </c>
      <c r="G308" s="28" t="str">
        <f>IFERROR(VLOOKUP(Table1[[#This Row],[Código]],'Inventario Fisico'!A:L,12,FALSE),"")</f>
        <v/>
      </c>
      <c r="H308" s="23" t="str">
        <f>IFERROR(VLOOKUP(Table1[[#This Row],[Código]],'Inventario Fisico'!A:O,15,FALSE),"")</f>
        <v/>
      </c>
      <c r="I308" s="24" t="str">
        <f>IFERROR(+Table1[[#This Row],[Sistema]]*Table1[[#This Row],[Costo Unitario]],"")</f>
        <v/>
      </c>
      <c r="J308" s="30">
        <f>IFERROR(IFERROR(VLOOKUP(E308,'Conteo Fisico'!A:B,2,FALSE),0),"")</f>
        <v>0</v>
      </c>
      <c r="K308" s="101" t="str">
        <f>IFERROR(+Table1[[#This Row],[Fisico]]-Table1[[#This Row],[Sistema]],"")</f>
        <v/>
      </c>
      <c r="L308" s="5" t="str">
        <f>_xlfn.IFS(Table1[[#This Row],[Diferencia]]&gt;0,"Sobrante",Table1[[#This Row],[Diferencia]]&lt;0,"Faltante",Table1[[#This Row],[Diferencia]]=0,"Ok")</f>
        <v>Sobrante</v>
      </c>
      <c r="M308" s="25"/>
      <c r="N308" s="13" t="str">
        <f>IFERROR(+Table1[[#This Row],[Diferencia]]*Table1[[#This Row],[Costo Unitario]],"")</f>
        <v/>
      </c>
    </row>
    <row r="309" spans="1:14" ht="15" x14ac:dyDescent="0.25">
      <c r="A309" s="5" t="str">
        <f>IFERROR(LEFT(Table1[[#This Row],[Código]],1),"")</f>
        <v/>
      </c>
      <c r="B309" s="5" t="str">
        <f>IFERROR(RIGHT(Table1[[#This Row],[Código]],2),"")</f>
        <v/>
      </c>
      <c r="C309" s="5" t="str">
        <f>IFERROR(VLOOKUP(A309,Mapa!A:B,2,0),"")</f>
        <v/>
      </c>
      <c r="D30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09"/>
      <c r="F309" s="22" t="str">
        <f>IFERROR(VLOOKUP(Table1[[#This Row],[Código]],'Inventario Fisico'!A:D,4,FALSE),"")</f>
        <v/>
      </c>
      <c r="G309" s="28" t="str">
        <f>IFERROR(VLOOKUP(Table1[[#This Row],[Código]],'Inventario Fisico'!A:L,12,FALSE),"")</f>
        <v/>
      </c>
      <c r="H309" s="23" t="str">
        <f>IFERROR(VLOOKUP(Table1[[#This Row],[Código]],'Inventario Fisico'!A:O,15,FALSE),"")</f>
        <v/>
      </c>
      <c r="I309" s="24" t="str">
        <f>IFERROR(+Table1[[#This Row],[Sistema]]*Table1[[#This Row],[Costo Unitario]],"")</f>
        <v/>
      </c>
      <c r="J309" s="30">
        <f>IFERROR(IFERROR(VLOOKUP(E309,'Conteo Fisico'!A:B,2,FALSE),0),"")</f>
        <v>0</v>
      </c>
      <c r="K309" s="101" t="str">
        <f>IFERROR(+Table1[[#This Row],[Fisico]]-Table1[[#This Row],[Sistema]],"")</f>
        <v/>
      </c>
      <c r="L309" s="5" t="str">
        <f>_xlfn.IFS(Table1[[#This Row],[Diferencia]]&gt;0,"Sobrante",Table1[[#This Row],[Diferencia]]&lt;0,"Faltante",Table1[[#This Row],[Diferencia]]=0,"Ok")</f>
        <v>Sobrante</v>
      </c>
      <c r="M309" s="25"/>
      <c r="N309" s="13" t="str">
        <f>IFERROR(+Table1[[#This Row],[Diferencia]]*Table1[[#This Row],[Costo Unitario]],"")</f>
        <v/>
      </c>
    </row>
    <row r="310" spans="1:14" ht="15" x14ac:dyDescent="0.25">
      <c r="A310" s="5" t="str">
        <f>IFERROR(LEFT(Table1[[#This Row],[Código]],1),"")</f>
        <v/>
      </c>
      <c r="B310" s="5" t="str">
        <f>IFERROR(RIGHT(Table1[[#This Row],[Código]],2),"")</f>
        <v/>
      </c>
      <c r="C310" s="5" t="str">
        <f>IFERROR(VLOOKUP(A310,Mapa!A:B,2,0),"")</f>
        <v/>
      </c>
      <c r="D31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10"/>
      <c r="F310" s="22" t="str">
        <f>IFERROR(VLOOKUP(Table1[[#This Row],[Código]],'Inventario Fisico'!A:D,4,FALSE),"")</f>
        <v/>
      </c>
      <c r="G310" s="28" t="str">
        <f>IFERROR(VLOOKUP(Table1[[#This Row],[Código]],'Inventario Fisico'!A:L,12,FALSE),"")</f>
        <v/>
      </c>
      <c r="H310" s="23" t="str">
        <f>IFERROR(VLOOKUP(Table1[[#This Row],[Código]],'Inventario Fisico'!A:O,15,FALSE),"")</f>
        <v/>
      </c>
      <c r="I310" s="24" t="str">
        <f>IFERROR(+Table1[[#This Row],[Sistema]]*Table1[[#This Row],[Costo Unitario]],"")</f>
        <v/>
      </c>
      <c r="J310" s="30">
        <f>IFERROR(IFERROR(VLOOKUP(E310,'Conteo Fisico'!A:B,2,FALSE),0),"")</f>
        <v>0</v>
      </c>
      <c r="K310" s="101" t="str">
        <f>IFERROR(+Table1[[#This Row],[Fisico]]-Table1[[#This Row],[Sistema]],"")</f>
        <v/>
      </c>
      <c r="L310" s="5" t="str">
        <f>_xlfn.IFS(Table1[[#This Row],[Diferencia]]&gt;0,"Sobrante",Table1[[#This Row],[Diferencia]]&lt;0,"Faltante",Table1[[#This Row],[Diferencia]]=0,"Ok")</f>
        <v>Sobrante</v>
      </c>
      <c r="M310" s="25"/>
      <c r="N310" s="13" t="str">
        <f>IFERROR(+Table1[[#This Row],[Diferencia]]*Table1[[#This Row],[Costo Unitario]],"")</f>
        <v/>
      </c>
    </row>
    <row r="311" spans="1:14" ht="15" x14ac:dyDescent="0.25">
      <c r="A311" s="5" t="str">
        <f>IFERROR(LEFT(Table1[[#This Row],[Código]],1),"")</f>
        <v/>
      </c>
      <c r="B311" s="5" t="str">
        <f>IFERROR(RIGHT(Table1[[#This Row],[Código]],2),"")</f>
        <v/>
      </c>
      <c r="C311" s="5" t="str">
        <f>IFERROR(VLOOKUP(A311,Mapa!A:B,2,0),"")</f>
        <v/>
      </c>
      <c r="D31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11"/>
      <c r="F311" s="22" t="str">
        <f>IFERROR(VLOOKUP(Table1[[#This Row],[Código]],'Inventario Fisico'!A:D,4,FALSE),"")</f>
        <v/>
      </c>
      <c r="G311" s="28" t="str">
        <f>IFERROR(VLOOKUP(Table1[[#This Row],[Código]],'Inventario Fisico'!A:L,12,FALSE),"")</f>
        <v/>
      </c>
      <c r="H311" s="23" t="str">
        <f>IFERROR(VLOOKUP(Table1[[#This Row],[Código]],'Inventario Fisico'!A:O,15,FALSE),"")</f>
        <v/>
      </c>
      <c r="I311" s="24" t="str">
        <f>IFERROR(+Table1[[#This Row],[Sistema]]*Table1[[#This Row],[Costo Unitario]],"")</f>
        <v/>
      </c>
      <c r="J311" s="30">
        <f>IFERROR(IFERROR(VLOOKUP(E311,'Conteo Fisico'!A:B,2,FALSE),0),"")</f>
        <v>0</v>
      </c>
      <c r="K311" s="101" t="str">
        <f>IFERROR(+Table1[[#This Row],[Fisico]]-Table1[[#This Row],[Sistema]],"")</f>
        <v/>
      </c>
      <c r="L311" s="5" t="str">
        <f>_xlfn.IFS(Table1[[#This Row],[Diferencia]]&gt;0,"Sobrante",Table1[[#This Row],[Diferencia]]&lt;0,"Faltante",Table1[[#This Row],[Diferencia]]=0,"Ok")</f>
        <v>Sobrante</v>
      </c>
      <c r="M311" s="25"/>
      <c r="N311" s="13" t="str">
        <f>IFERROR(+Table1[[#This Row],[Diferencia]]*Table1[[#This Row],[Costo Unitario]],"")</f>
        <v/>
      </c>
    </row>
    <row r="312" spans="1:14" ht="15" x14ac:dyDescent="0.25">
      <c r="A312" s="5" t="str">
        <f>IFERROR(LEFT(Table1[[#This Row],[Código]],1),"")</f>
        <v/>
      </c>
      <c r="B312" s="5" t="str">
        <f>IFERROR(RIGHT(Table1[[#This Row],[Código]],2),"")</f>
        <v/>
      </c>
      <c r="C312" s="5" t="str">
        <f>IFERROR(VLOOKUP(A312,Mapa!A:B,2,0),"")</f>
        <v/>
      </c>
      <c r="D31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12"/>
      <c r="F312" s="22" t="str">
        <f>IFERROR(VLOOKUP(Table1[[#This Row],[Código]],'Inventario Fisico'!A:D,4,FALSE),"")</f>
        <v/>
      </c>
      <c r="G312" s="28" t="str">
        <f>IFERROR(VLOOKUP(Table1[[#This Row],[Código]],'Inventario Fisico'!A:L,12,FALSE),"")</f>
        <v/>
      </c>
      <c r="H312" s="23" t="str">
        <f>IFERROR(VLOOKUP(Table1[[#This Row],[Código]],'Inventario Fisico'!A:O,15,FALSE),"")</f>
        <v/>
      </c>
      <c r="I312" s="24" t="str">
        <f>IFERROR(+Table1[[#This Row],[Sistema]]*Table1[[#This Row],[Costo Unitario]],"")</f>
        <v/>
      </c>
      <c r="J312" s="30">
        <f>IFERROR(IFERROR(VLOOKUP(E312,'Conteo Fisico'!A:B,2,FALSE),0),"")</f>
        <v>0</v>
      </c>
      <c r="K312" s="101" t="str">
        <f>IFERROR(+Table1[[#This Row],[Fisico]]-Table1[[#This Row],[Sistema]],"")</f>
        <v/>
      </c>
      <c r="L312" s="5" t="str">
        <f>_xlfn.IFS(Table1[[#This Row],[Diferencia]]&gt;0,"Sobrante",Table1[[#This Row],[Diferencia]]&lt;0,"Faltante",Table1[[#This Row],[Diferencia]]=0,"Ok")</f>
        <v>Sobrante</v>
      </c>
      <c r="M312" s="25"/>
      <c r="N312" s="13" t="str">
        <f>IFERROR(+Table1[[#This Row],[Diferencia]]*Table1[[#This Row],[Costo Unitario]],"")</f>
        <v/>
      </c>
    </row>
    <row r="313" spans="1:14" ht="15" x14ac:dyDescent="0.25">
      <c r="A313" s="5" t="str">
        <f>IFERROR(LEFT(Table1[[#This Row],[Código]],1),"")</f>
        <v/>
      </c>
      <c r="B313" s="5" t="str">
        <f>IFERROR(RIGHT(Table1[[#This Row],[Código]],2),"")</f>
        <v/>
      </c>
      <c r="C313" s="5" t="str">
        <f>IFERROR(VLOOKUP(A313,Mapa!A:B,2,0),"")</f>
        <v/>
      </c>
      <c r="D31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13"/>
      <c r="F313" s="22" t="str">
        <f>IFERROR(VLOOKUP(Table1[[#This Row],[Código]],'Inventario Fisico'!A:D,4,FALSE),"")</f>
        <v/>
      </c>
      <c r="G313" s="28" t="str">
        <f>IFERROR(VLOOKUP(Table1[[#This Row],[Código]],'Inventario Fisico'!A:L,12,FALSE),"")</f>
        <v/>
      </c>
      <c r="H313" s="23" t="str">
        <f>IFERROR(VLOOKUP(Table1[[#This Row],[Código]],'Inventario Fisico'!A:O,15,FALSE),"")</f>
        <v/>
      </c>
      <c r="I313" s="24" t="str">
        <f>IFERROR(+Table1[[#This Row],[Sistema]]*Table1[[#This Row],[Costo Unitario]],"")</f>
        <v/>
      </c>
      <c r="J313" s="30">
        <f>IFERROR(IFERROR(VLOOKUP(E313,'Conteo Fisico'!A:B,2,FALSE),0),"")</f>
        <v>0</v>
      </c>
      <c r="K313" s="101" t="str">
        <f>IFERROR(+Table1[[#This Row],[Fisico]]-Table1[[#This Row],[Sistema]],"")</f>
        <v/>
      </c>
      <c r="L313" s="5" t="str">
        <f>_xlfn.IFS(Table1[[#This Row],[Diferencia]]&gt;0,"Sobrante",Table1[[#This Row],[Diferencia]]&lt;0,"Faltante",Table1[[#This Row],[Diferencia]]=0,"Ok")</f>
        <v>Sobrante</v>
      </c>
      <c r="M313" s="25"/>
      <c r="N313" s="13" t="str">
        <f>IFERROR(+Table1[[#This Row],[Diferencia]]*Table1[[#This Row],[Costo Unitario]],"")</f>
        <v/>
      </c>
    </row>
    <row r="314" spans="1:14" ht="15" x14ac:dyDescent="0.25">
      <c r="A314" s="5" t="str">
        <f>IFERROR(LEFT(Table1[[#This Row],[Código]],1),"")</f>
        <v/>
      </c>
      <c r="B314" s="5" t="str">
        <f>IFERROR(RIGHT(Table1[[#This Row],[Código]],2),"")</f>
        <v/>
      </c>
      <c r="C314" s="5" t="str">
        <f>IFERROR(VLOOKUP(A314,Mapa!A:B,2,0),"")</f>
        <v/>
      </c>
      <c r="D31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14"/>
      <c r="F314" s="22" t="str">
        <f>IFERROR(VLOOKUP(Table1[[#This Row],[Código]],'Inventario Fisico'!A:D,4,FALSE),"")</f>
        <v/>
      </c>
      <c r="G314" s="28" t="str">
        <f>IFERROR(VLOOKUP(Table1[[#This Row],[Código]],'Inventario Fisico'!A:L,12,FALSE),"")</f>
        <v/>
      </c>
      <c r="H314" s="23" t="str">
        <f>IFERROR(VLOOKUP(Table1[[#This Row],[Código]],'Inventario Fisico'!A:O,15,FALSE),"")</f>
        <v/>
      </c>
      <c r="I314" s="24" t="str">
        <f>IFERROR(+Table1[[#This Row],[Sistema]]*Table1[[#This Row],[Costo Unitario]],"")</f>
        <v/>
      </c>
      <c r="J314" s="30">
        <f>IFERROR(IFERROR(VLOOKUP(E314,'Conteo Fisico'!A:B,2,FALSE),0),"")</f>
        <v>0</v>
      </c>
      <c r="K314" s="101" t="str">
        <f>IFERROR(+Table1[[#This Row],[Fisico]]-Table1[[#This Row],[Sistema]],"")</f>
        <v/>
      </c>
      <c r="L314" s="5" t="str">
        <f>_xlfn.IFS(Table1[[#This Row],[Diferencia]]&gt;0,"Sobrante",Table1[[#This Row],[Diferencia]]&lt;0,"Faltante",Table1[[#This Row],[Diferencia]]=0,"Ok")</f>
        <v>Sobrante</v>
      </c>
      <c r="M314" s="25"/>
      <c r="N314" s="13" t="str">
        <f>IFERROR(+Table1[[#This Row],[Diferencia]]*Table1[[#This Row],[Costo Unitario]],"")</f>
        <v/>
      </c>
    </row>
    <row r="315" spans="1:14" ht="15" x14ac:dyDescent="0.25">
      <c r="A315" s="5" t="str">
        <f>IFERROR(LEFT(Table1[[#This Row],[Código]],1),"")</f>
        <v/>
      </c>
      <c r="B315" s="5" t="str">
        <f>IFERROR(RIGHT(Table1[[#This Row],[Código]],2),"")</f>
        <v/>
      </c>
      <c r="C315" s="5" t="str">
        <f>IFERROR(VLOOKUP(A315,Mapa!A:B,2,0),"")</f>
        <v/>
      </c>
      <c r="D31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15"/>
      <c r="F315" s="22" t="str">
        <f>IFERROR(VLOOKUP(Table1[[#This Row],[Código]],'Inventario Fisico'!A:D,4,FALSE),"")</f>
        <v/>
      </c>
      <c r="G315" s="28" t="str">
        <f>IFERROR(VLOOKUP(Table1[[#This Row],[Código]],'Inventario Fisico'!A:L,12,FALSE),"")</f>
        <v/>
      </c>
      <c r="H315" s="23" t="str">
        <f>IFERROR(VLOOKUP(Table1[[#This Row],[Código]],'Inventario Fisico'!A:O,15,FALSE),"")</f>
        <v/>
      </c>
      <c r="I315" s="24" t="str">
        <f>IFERROR(+Table1[[#This Row],[Sistema]]*Table1[[#This Row],[Costo Unitario]],"")</f>
        <v/>
      </c>
      <c r="J315" s="30">
        <f>IFERROR(IFERROR(VLOOKUP(E315,'Conteo Fisico'!A:B,2,FALSE),0),"")</f>
        <v>0</v>
      </c>
      <c r="K315" s="101" t="str">
        <f>IFERROR(+Table1[[#This Row],[Fisico]]-Table1[[#This Row],[Sistema]],"")</f>
        <v/>
      </c>
      <c r="L315" s="5" t="str">
        <f>_xlfn.IFS(Table1[[#This Row],[Diferencia]]&gt;0,"Sobrante",Table1[[#This Row],[Diferencia]]&lt;0,"Faltante",Table1[[#This Row],[Diferencia]]=0,"Ok")</f>
        <v>Sobrante</v>
      </c>
      <c r="M315" s="25"/>
      <c r="N315" s="13" t="str">
        <f>IFERROR(+Table1[[#This Row],[Diferencia]]*Table1[[#This Row],[Costo Unitario]],"")</f>
        <v/>
      </c>
    </row>
    <row r="316" spans="1:14" ht="15" x14ac:dyDescent="0.25">
      <c r="A316" s="5" t="str">
        <f>IFERROR(LEFT(Table1[[#This Row],[Código]],1),"")</f>
        <v/>
      </c>
      <c r="B316" s="5" t="str">
        <f>IFERROR(RIGHT(Table1[[#This Row],[Código]],2),"")</f>
        <v/>
      </c>
      <c r="C316" s="5" t="str">
        <f>IFERROR(VLOOKUP(A316,Mapa!A:B,2,0),"")</f>
        <v/>
      </c>
      <c r="D31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16"/>
      <c r="F316" s="22" t="str">
        <f>IFERROR(VLOOKUP(Table1[[#This Row],[Código]],'Inventario Fisico'!A:D,4,FALSE),"")</f>
        <v/>
      </c>
      <c r="G316" s="28" t="str">
        <f>IFERROR(VLOOKUP(Table1[[#This Row],[Código]],'Inventario Fisico'!A:L,12,FALSE),"")</f>
        <v/>
      </c>
      <c r="H316" s="23" t="str">
        <f>IFERROR(VLOOKUP(Table1[[#This Row],[Código]],'Inventario Fisico'!A:O,15,FALSE),"")</f>
        <v/>
      </c>
      <c r="I316" s="24" t="str">
        <f>IFERROR(+Table1[[#This Row],[Sistema]]*Table1[[#This Row],[Costo Unitario]],"")</f>
        <v/>
      </c>
      <c r="J316" s="30">
        <f>IFERROR(IFERROR(VLOOKUP(E316,'Conteo Fisico'!A:B,2,FALSE),0),"")</f>
        <v>0</v>
      </c>
      <c r="K316" s="101" t="str">
        <f>IFERROR(+Table1[[#This Row],[Fisico]]-Table1[[#This Row],[Sistema]],"")</f>
        <v/>
      </c>
      <c r="L316" s="5" t="str">
        <f>_xlfn.IFS(Table1[[#This Row],[Diferencia]]&gt;0,"Sobrante",Table1[[#This Row],[Diferencia]]&lt;0,"Faltante",Table1[[#This Row],[Diferencia]]=0,"Ok")</f>
        <v>Sobrante</v>
      </c>
      <c r="M316" s="25"/>
      <c r="N316" s="13" t="str">
        <f>IFERROR(+Table1[[#This Row],[Diferencia]]*Table1[[#This Row],[Costo Unitario]],"")</f>
        <v/>
      </c>
    </row>
    <row r="317" spans="1:14" ht="15" x14ac:dyDescent="0.25">
      <c r="A317" s="5" t="str">
        <f>IFERROR(LEFT(Table1[[#This Row],[Código]],1),"")</f>
        <v/>
      </c>
      <c r="B317" s="5" t="str">
        <f>IFERROR(RIGHT(Table1[[#This Row],[Código]],2),"")</f>
        <v/>
      </c>
      <c r="C317" s="5" t="str">
        <f>IFERROR(VLOOKUP(A317,Mapa!A:B,2,0),"")</f>
        <v/>
      </c>
      <c r="D31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17"/>
      <c r="F317" s="22" t="str">
        <f>IFERROR(VLOOKUP(Table1[[#This Row],[Código]],'Inventario Fisico'!A:D,4,FALSE),"")</f>
        <v/>
      </c>
      <c r="G317" s="28" t="str">
        <f>IFERROR(VLOOKUP(Table1[[#This Row],[Código]],'Inventario Fisico'!A:L,12,FALSE),"")</f>
        <v/>
      </c>
      <c r="H317" s="23" t="str">
        <f>IFERROR(VLOOKUP(Table1[[#This Row],[Código]],'Inventario Fisico'!A:O,15,FALSE),"")</f>
        <v/>
      </c>
      <c r="I317" s="24" t="str">
        <f>IFERROR(+Table1[[#This Row],[Sistema]]*Table1[[#This Row],[Costo Unitario]],"")</f>
        <v/>
      </c>
      <c r="J317" s="30">
        <f>IFERROR(IFERROR(VLOOKUP(E317,'Conteo Fisico'!A:B,2,FALSE),0),"")</f>
        <v>0</v>
      </c>
      <c r="K317" s="101" t="str">
        <f>IFERROR(+Table1[[#This Row],[Fisico]]-Table1[[#This Row],[Sistema]],"")</f>
        <v/>
      </c>
      <c r="L317" s="5" t="str">
        <f>_xlfn.IFS(Table1[[#This Row],[Diferencia]]&gt;0,"Sobrante",Table1[[#This Row],[Diferencia]]&lt;0,"Faltante",Table1[[#This Row],[Diferencia]]=0,"Ok")</f>
        <v>Sobrante</v>
      </c>
      <c r="M317" s="25"/>
      <c r="N317" s="13" t="str">
        <f>IFERROR(+Table1[[#This Row],[Diferencia]]*Table1[[#This Row],[Costo Unitario]],"")</f>
        <v/>
      </c>
    </row>
    <row r="318" spans="1:14" ht="15" x14ac:dyDescent="0.25">
      <c r="A318" s="5" t="str">
        <f>IFERROR(LEFT(Table1[[#This Row],[Código]],1),"")</f>
        <v/>
      </c>
      <c r="B318" s="5" t="str">
        <f>IFERROR(RIGHT(Table1[[#This Row],[Código]],2),"")</f>
        <v/>
      </c>
      <c r="C318" s="5" t="str">
        <f>IFERROR(VLOOKUP(A318,Mapa!A:B,2,0),"")</f>
        <v/>
      </c>
      <c r="D31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18"/>
      <c r="F318" s="22" t="str">
        <f>IFERROR(VLOOKUP(Table1[[#This Row],[Código]],'Inventario Fisico'!A:D,4,FALSE),"")</f>
        <v/>
      </c>
      <c r="G318" s="28" t="str">
        <f>IFERROR(VLOOKUP(Table1[[#This Row],[Código]],'Inventario Fisico'!A:L,12,FALSE),"")</f>
        <v/>
      </c>
      <c r="H318" s="23" t="str">
        <f>IFERROR(VLOOKUP(Table1[[#This Row],[Código]],'Inventario Fisico'!A:O,15,FALSE),"")</f>
        <v/>
      </c>
      <c r="I318" s="24" t="str">
        <f>IFERROR(+Table1[[#This Row],[Sistema]]*Table1[[#This Row],[Costo Unitario]],"")</f>
        <v/>
      </c>
      <c r="J318" s="30">
        <f>IFERROR(IFERROR(VLOOKUP(E318,'Conteo Fisico'!A:B,2,FALSE),0),"")</f>
        <v>0</v>
      </c>
      <c r="K318" s="101" t="str">
        <f>IFERROR(+Table1[[#This Row],[Fisico]]-Table1[[#This Row],[Sistema]],"")</f>
        <v/>
      </c>
      <c r="L318" s="5" t="str">
        <f>_xlfn.IFS(Table1[[#This Row],[Diferencia]]&gt;0,"Sobrante",Table1[[#This Row],[Diferencia]]&lt;0,"Faltante",Table1[[#This Row],[Diferencia]]=0,"Ok")</f>
        <v>Sobrante</v>
      </c>
      <c r="M318" s="25"/>
      <c r="N318" s="13" t="str">
        <f>IFERROR(+Table1[[#This Row],[Diferencia]]*Table1[[#This Row],[Costo Unitario]],"")</f>
        <v/>
      </c>
    </row>
    <row r="319" spans="1:14" ht="15" x14ac:dyDescent="0.25">
      <c r="A319" s="5" t="str">
        <f>IFERROR(LEFT(Table1[[#This Row],[Código]],1),"")</f>
        <v/>
      </c>
      <c r="B319" s="5" t="str">
        <f>IFERROR(RIGHT(Table1[[#This Row],[Código]],2),"")</f>
        <v/>
      </c>
      <c r="C319" s="5" t="str">
        <f>IFERROR(VLOOKUP(A319,Mapa!A:B,2,0),"")</f>
        <v/>
      </c>
      <c r="D31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19"/>
      <c r="F319" s="22" t="str">
        <f>IFERROR(VLOOKUP(Table1[[#This Row],[Código]],'Inventario Fisico'!A:D,4,FALSE),"")</f>
        <v/>
      </c>
      <c r="G319" s="28" t="str">
        <f>IFERROR(VLOOKUP(Table1[[#This Row],[Código]],'Inventario Fisico'!A:L,12,FALSE),"")</f>
        <v/>
      </c>
      <c r="H319" s="23" t="str">
        <f>IFERROR(VLOOKUP(Table1[[#This Row],[Código]],'Inventario Fisico'!A:O,15,FALSE),"")</f>
        <v/>
      </c>
      <c r="I319" s="24" t="str">
        <f>IFERROR(+Table1[[#This Row],[Sistema]]*Table1[[#This Row],[Costo Unitario]],"")</f>
        <v/>
      </c>
      <c r="J319" s="30">
        <f>IFERROR(IFERROR(VLOOKUP(E319,'Conteo Fisico'!A:B,2,FALSE),0),"")</f>
        <v>0</v>
      </c>
      <c r="K319" s="101" t="str">
        <f>IFERROR(+Table1[[#This Row],[Fisico]]-Table1[[#This Row],[Sistema]],"")</f>
        <v/>
      </c>
      <c r="L319" s="5" t="str">
        <f>_xlfn.IFS(Table1[[#This Row],[Diferencia]]&gt;0,"Sobrante",Table1[[#This Row],[Diferencia]]&lt;0,"Faltante",Table1[[#This Row],[Diferencia]]=0,"Ok")</f>
        <v>Sobrante</v>
      </c>
      <c r="M319" s="25"/>
      <c r="N319" s="13" t="str">
        <f>IFERROR(+Table1[[#This Row],[Diferencia]]*Table1[[#This Row],[Costo Unitario]],"")</f>
        <v/>
      </c>
    </row>
    <row r="320" spans="1:14" ht="15" x14ac:dyDescent="0.25">
      <c r="A320" s="5" t="str">
        <f>IFERROR(LEFT(Table1[[#This Row],[Código]],1),"")</f>
        <v/>
      </c>
      <c r="B320" s="5" t="str">
        <f>IFERROR(RIGHT(Table1[[#This Row],[Código]],2),"")</f>
        <v/>
      </c>
      <c r="C320" s="5" t="str">
        <f>IFERROR(VLOOKUP(A320,Mapa!A:B,2,0),"")</f>
        <v/>
      </c>
      <c r="D32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20"/>
      <c r="F320" s="22" t="str">
        <f>IFERROR(VLOOKUP(Table1[[#This Row],[Código]],'Inventario Fisico'!A:D,4,FALSE),"")</f>
        <v/>
      </c>
      <c r="G320" s="28" t="str">
        <f>IFERROR(VLOOKUP(Table1[[#This Row],[Código]],'Inventario Fisico'!A:L,12,FALSE),"")</f>
        <v/>
      </c>
      <c r="H320" s="23" t="str">
        <f>IFERROR(VLOOKUP(Table1[[#This Row],[Código]],'Inventario Fisico'!A:O,15,FALSE),"")</f>
        <v/>
      </c>
      <c r="I320" s="24" t="str">
        <f>IFERROR(+Table1[[#This Row],[Sistema]]*Table1[[#This Row],[Costo Unitario]],"")</f>
        <v/>
      </c>
      <c r="J320" s="30">
        <f>IFERROR(IFERROR(VLOOKUP(E320,'Conteo Fisico'!A:B,2,FALSE),0),"")</f>
        <v>0</v>
      </c>
      <c r="K320" s="101" t="str">
        <f>IFERROR(+Table1[[#This Row],[Fisico]]-Table1[[#This Row],[Sistema]],"")</f>
        <v/>
      </c>
      <c r="L320" s="5" t="str">
        <f>_xlfn.IFS(Table1[[#This Row],[Diferencia]]&gt;0,"Sobrante",Table1[[#This Row],[Diferencia]]&lt;0,"Faltante",Table1[[#This Row],[Diferencia]]=0,"Ok")</f>
        <v>Sobrante</v>
      </c>
      <c r="M320" s="25"/>
      <c r="N320" s="13" t="str">
        <f>IFERROR(+Table1[[#This Row],[Diferencia]]*Table1[[#This Row],[Costo Unitario]],"")</f>
        <v/>
      </c>
    </row>
    <row r="321" spans="1:14" ht="15" x14ac:dyDescent="0.25">
      <c r="A321" s="5" t="str">
        <f>IFERROR(LEFT(Table1[[#This Row],[Código]],1),"")</f>
        <v/>
      </c>
      <c r="B321" s="5" t="str">
        <f>IFERROR(RIGHT(Table1[[#This Row],[Código]],2),"")</f>
        <v/>
      </c>
      <c r="C321" s="5" t="str">
        <f>IFERROR(VLOOKUP(A321,Mapa!A:B,2,0),"")</f>
        <v/>
      </c>
      <c r="D32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21"/>
      <c r="F321" s="22" t="str">
        <f>IFERROR(VLOOKUP(Table1[[#This Row],[Código]],'Inventario Fisico'!A:D,4,FALSE),"")</f>
        <v/>
      </c>
      <c r="G321" s="28" t="str">
        <f>IFERROR(VLOOKUP(Table1[[#This Row],[Código]],'Inventario Fisico'!A:L,12,FALSE),"")</f>
        <v/>
      </c>
      <c r="H321" s="23" t="str">
        <f>IFERROR(VLOOKUP(Table1[[#This Row],[Código]],'Inventario Fisico'!A:O,15,FALSE),"")</f>
        <v/>
      </c>
      <c r="I321" s="24" t="str">
        <f>IFERROR(+Table1[[#This Row],[Sistema]]*Table1[[#This Row],[Costo Unitario]],"")</f>
        <v/>
      </c>
      <c r="J321" s="30">
        <f>IFERROR(IFERROR(VLOOKUP(E321,'Conteo Fisico'!A:B,2,FALSE),0),"")</f>
        <v>0</v>
      </c>
      <c r="K321" s="101" t="str">
        <f>IFERROR(+Table1[[#This Row],[Fisico]]-Table1[[#This Row],[Sistema]],"")</f>
        <v/>
      </c>
      <c r="L321" s="5" t="str">
        <f>_xlfn.IFS(Table1[[#This Row],[Diferencia]]&gt;0,"Sobrante",Table1[[#This Row],[Diferencia]]&lt;0,"Faltante",Table1[[#This Row],[Diferencia]]=0,"Ok")</f>
        <v>Sobrante</v>
      </c>
      <c r="M321" s="25"/>
      <c r="N321" s="13" t="str">
        <f>IFERROR(+Table1[[#This Row],[Diferencia]]*Table1[[#This Row],[Costo Unitario]],"")</f>
        <v/>
      </c>
    </row>
    <row r="322" spans="1:14" ht="15" x14ac:dyDescent="0.25">
      <c r="A322" s="5" t="str">
        <f>IFERROR(LEFT(Table1[[#This Row],[Código]],1),"")</f>
        <v/>
      </c>
      <c r="B322" s="5" t="str">
        <f>IFERROR(RIGHT(Table1[[#This Row],[Código]],2),"")</f>
        <v/>
      </c>
      <c r="C322" s="5" t="str">
        <f>IFERROR(VLOOKUP(A322,Mapa!A:B,2,0),"")</f>
        <v/>
      </c>
      <c r="D32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22"/>
      <c r="F322" s="22" t="str">
        <f>IFERROR(VLOOKUP(Table1[[#This Row],[Código]],'Inventario Fisico'!A:D,4,FALSE),"")</f>
        <v/>
      </c>
      <c r="G322" s="28" t="str">
        <f>IFERROR(VLOOKUP(Table1[[#This Row],[Código]],'Inventario Fisico'!A:L,12,FALSE),"")</f>
        <v/>
      </c>
      <c r="H322" s="23" t="str">
        <f>IFERROR(VLOOKUP(Table1[[#This Row],[Código]],'Inventario Fisico'!A:O,15,FALSE),"")</f>
        <v/>
      </c>
      <c r="I322" s="24" t="str">
        <f>IFERROR(+Table1[[#This Row],[Sistema]]*Table1[[#This Row],[Costo Unitario]],"")</f>
        <v/>
      </c>
      <c r="J322" s="30">
        <f>IFERROR(IFERROR(VLOOKUP(E322,'Conteo Fisico'!A:B,2,FALSE),0),"")</f>
        <v>0</v>
      </c>
      <c r="K322" s="101" t="str">
        <f>IFERROR(+Table1[[#This Row],[Fisico]]-Table1[[#This Row],[Sistema]],"")</f>
        <v/>
      </c>
      <c r="L322" s="5" t="str">
        <f>_xlfn.IFS(Table1[[#This Row],[Diferencia]]&gt;0,"Sobrante",Table1[[#This Row],[Diferencia]]&lt;0,"Faltante",Table1[[#This Row],[Diferencia]]=0,"Ok")</f>
        <v>Sobrante</v>
      </c>
      <c r="M322" s="25"/>
      <c r="N322" s="13" t="str">
        <f>IFERROR(+Table1[[#This Row],[Diferencia]]*Table1[[#This Row],[Costo Unitario]],"")</f>
        <v/>
      </c>
    </row>
    <row r="323" spans="1:14" ht="15" x14ac:dyDescent="0.25">
      <c r="A323" s="5" t="str">
        <f>IFERROR(LEFT(Table1[[#This Row],[Código]],1),"")</f>
        <v/>
      </c>
      <c r="B323" s="5" t="str">
        <f>IFERROR(RIGHT(Table1[[#This Row],[Código]],2),"")</f>
        <v/>
      </c>
      <c r="C323" s="5" t="str">
        <f>IFERROR(VLOOKUP(A323,Mapa!A:B,2,0),"")</f>
        <v/>
      </c>
      <c r="D32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23"/>
      <c r="F323" s="22" t="str">
        <f>IFERROR(VLOOKUP(Table1[[#This Row],[Código]],'Inventario Fisico'!A:D,4,FALSE),"")</f>
        <v/>
      </c>
      <c r="G323" s="28" t="str">
        <f>IFERROR(VLOOKUP(Table1[[#This Row],[Código]],'Inventario Fisico'!A:L,12,FALSE),"")</f>
        <v/>
      </c>
      <c r="H323" s="23" t="str">
        <f>IFERROR(VLOOKUP(Table1[[#This Row],[Código]],'Inventario Fisico'!A:O,15,FALSE),"")</f>
        <v/>
      </c>
      <c r="I323" s="24" t="str">
        <f>IFERROR(+Table1[[#This Row],[Sistema]]*Table1[[#This Row],[Costo Unitario]],"")</f>
        <v/>
      </c>
      <c r="J323" s="30">
        <f>IFERROR(IFERROR(VLOOKUP(E323,'Conteo Fisico'!A:B,2,FALSE),0),"")</f>
        <v>0</v>
      </c>
      <c r="K323" s="101" t="str">
        <f>IFERROR(+Table1[[#This Row],[Fisico]]-Table1[[#This Row],[Sistema]],"")</f>
        <v/>
      </c>
      <c r="L323" s="5" t="str">
        <f>_xlfn.IFS(Table1[[#This Row],[Diferencia]]&gt;0,"Sobrante",Table1[[#This Row],[Diferencia]]&lt;0,"Faltante",Table1[[#This Row],[Diferencia]]=0,"Ok")</f>
        <v>Sobrante</v>
      </c>
      <c r="M323" s="25"/>
      <c r="N323" s="13" t="str">
        <f>IFERROR(+Table1[[#This Row],[Diferencia]]*Table1[[#This Row],[Costo Unitario]],"")</f>
        <v/>
      </c>
    </row>
    <row r="324" spans="1:14" ht="15" x14ac:dyDescent="0.25">
      <c r="A324" s="5" t="str">
        <f>IFERROR(LEFT(Table1[[#This Row],[Código]],1),"")</f>
        <v/>
      </c>
      <c r="B324" s="5" t="str">
        <f>IFERROR(RIGHT(Table1[[#This Row],[Código]],2),"")</f>
        <v/>
      </c>
      <c r="C324" s="5" t="str">
        <f>IFERROR(VLOOKUP(A324,Mapa!A:B,2,0),"")</f>
        <v/>
      </c>
      <c r="D324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24"/>
      <c r="F324" s="22" t="str">
        <f>IFERROR(VLOOKUP(Table1[[#This Row],[Código]],'Inventario Fisico'!A:D,4,FALSE),"")</f>
        <v/>
      </c>
      <c r="G324" s="28" t="str">
        <f>IFERROR(VLOOKUP(Table1[[#This Row],[Código]],'Inventario Fisico'!A:L,12,FALSE),"")</f>
        <v/>
      </c>
      <c r="H324" s="23" t="str">
        <f>IFERROR(VLOOKUP(Table1[[#This Row],[Código]],'Inventario Fisico'!A:O,15,FALSE),"")</f>
        <v/>
      </c>
      <c r="I324" s="24" t="str">
        <f>IFERROR(+Table1[[#This Row],[Sistema]]*Table1[[#This Row],[Costo Unitario]],"")</f>
        <v/>
      </c>
      <c r="J324" s="30">
        <f>IFERROR(IFERROR(VLOOKUP(E324,'Conteo Fisico'!A:B,2,FALSE),0),"")</f>
        <v>0</v>
      </c>
      <c r="K324" s="101" t="str">
        <f>IFERROR(+Table1[[#This Row],[Fisico]]-Table1[[#This Row],[Sistema]],"")</f>
        <v/>
      </c>
      <c r="L324" s="5" t="str">
        <f>_xlfn.IFS(Table1[[#This Row],[Diferencia]]&gt;0,"Sobrante",Table1[[#This Row],[Diferencia]]&lt;0,"Faltante",Table1[[#This Row],[Diferencia]]=0,"Ok")</f>
        <v>Sobrante</v>
      </c>
      <c r="M324" s="25"/>
      <c r="N324" s="13" t="str">
        <f>IFERROR(+Table1[[#This Row],[Diferencia]]*Table1[[#This Row],[Costo Unitario]],"")</f>
        <v/>
      </c>
    </row>
    <row r="325" spans="1:14" ht="15" x14ac:dyDescent="0.25">
      <c r="A325" s="5" t="str">
        <f>IFERROR(LEFT(Table1[[#This Row],[Código]],1),"")</f>
        <v/>
      </c>
      <c r="B325" s="5" t="str">
        <f>IFERROR(RIGHT(Table1[[#This Row],[Código]],2),"")</f>
        <v/>
      </c>
      <c r="C325" s="5" t="str">
        <f>IFERROR(VLOOKUP(A325,Mapa!A:B,2,0),"")</f>
        <v/>
      </c>
      <c r="D325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25"/>
      <c r="F325" s="22" t="str">
        <f>IFERROR(VLOOKUP(Table1[[#This Row],[Código]],'Inventario Fisico'!A:D,4,FALSE),"")</f>
        <v/>
      </c>
      <c r="G325" s="28" t="str">
        <f>IFERROR(VLOOKUP(Table1[[#This Row],[Código]],'Inventario Fisico'!A:L,12,FALSE),"")</f>
        <v/>
      </c>
      <c r="H325" s="23" t="str">
        <f>IFERROR(VLOOKUP(Table1[[#This Row],[Código]],'Inventario Fisico'!A:O,15,FALSE),"")</f>
        <v/>
      </c>
      <c r="I325" s="24" t="str">
        <f>IFERROR(+Table1[[#This Row],[Sistema]]*Table1[[#This Row],[Costo Unitario]],"")</f>
        <v/>
      </c>
      <c r="J325" s="30">
        <f>IFERROR(IFERROR(VLOOKUP(E325,'Conteo Fisico'!A:B,2,FALSE),0),"")</f>
        <v>0</v>
      </c>
      <c r="K325" s="101" t="str">
        <f>IFERROR(+Table1[[#This Row],[Fisico]]-Table1[[#This Row],[Sistema]],"")</f>
        <v/>
      </c>
      <c r="L325" s="5" t="str">
        <f>_xlfn.IFS(Table1[[#This Row],[Diferencia]]&gt;0,"Sobrante",Table1[[#This Row],[Diferencia]]&lt;0,"Faltante",Table1[[#This Row],[Diferencia]]=0,"Ok")</f>
        <v>Sobrante</v>
      </c>
      <c r="M325" s="25"/>
      <c r="N325" s="13" t="str">
        <f>IFERROR(+Table1[[#This Row],[Diferencia]]*Table1[[#This Row],[Costo Unitario]],"")</f>
        <v/>
      </c>
    </row>
    <row r="326" spans="1:14" ht="15" x14ac:dyDescent="0.25">
      <c r="A326" s="5" t="str">
        <f>IFERROR(LEFT(Table1[[#This Row],[Código]],1),"")</f>
        <v/>
      </c>
      <c r="B326" s="5" t="str">
        <f>IFERROR(RIGHT(Table1[[#This Row],[Código]],2),"")</f>
        <v/>
      </c>
      <c r="C326" s="5" t="str">
        <f>IFERROR(VLOOKUP(A326,Mapa!A:B,2,0),"")</f>
        <v/>
      </c>
      <c r="D326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26"/>
      <c r="F326" s="22" t="str">
        <f>IFERROR(VLOOKUP(Table1[[#This Row],[Código]],'Inventario Fisico'!A:D,4,FALSE),"")</f>
        <v/>
      </c>
      <c r="G326" s="28" t="str">
        <f>IFERROR(VLOOKUP(Table1[[#This Row],[Código]],'Inventario Fisico'!A:L,12,FALSE),"")</f>
        <v/>
      </c>
      <c r="H326" s="23" t="str">
        <f>IFERROR(VLOOKUP(Table1[[#This Row],[Código]],'Inventario Fisico'!A:O,15,FALSE),"")</f>
        <v/>
      </c>
      <c r="I326" s="24" t="str">
        <f>IFERROR(+Table1[[#This Row],[Sistema]]*Table1[[#This Row],[Costo Unitario]],"")</f>
        <v/>
      </c>
      <c r="J326" s="30">
        <f>IFERROR(IFERROR(VLOOKUP(E326,'Conteo Fisico'!A:B,2,FALSE),0),"")</f>
        <v>0</v>
      </c>
      <c r="K326" s="101" t="str">
        <f>IFERROR(+Table1[[#This Row],[Fisico]]-Table1[[#This Row],[Sistema]],"")</f>
        <v/>
      </c>
      <c r="L326" s="5" t="str">
        <f>_xlfn.IFS(Table1[[#This Row],[Diferencia]]&gt;0,"Sobrante",Table1[[#This Row],[Diferencia]]&lt;0,"Faltante",Table1[[#This Row],[Diferencia]]=0,"Ok")</f>
        <v>Sobrante</v>
      </c>
      <c r="M326" s="25"/>
      <c r="N326" s="13" t="str">
        <f>IFERROR(+Table1[[#This Row],[Diferencia]]*Table1[[#This Row],[Costo Unitario]],"")</f>
        <v/>
      </c>
    </row>
    <row r="327" spans="1:14" ht="15" x14ac:dyDescent="0.25">
      <c r="A327" s="5" t="str">
        <f>IFERROR(LEFT(Table1[[#This Row],[Código]],1),"")</f>
        <v/>
      </c>
      <c r="B327" s="5" t="str">
        <f>IFERROR(RIGHT(Table1[[#This Row],[Código]],2),"")</f>
        <v/>
      </c>
      <c r="C327" s="5" t="str">
        <f>IFERROR(VLOOKUP(A327,Mapa!A:B,2,0),"")</f>
        <v/>
      </c>
      <c r="D327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27"/>
      <c r="F327" s="22" t="str">
        <f>IFERROR(VLOOKUP(Table1[[#This Row],[Código]],'Inventario Fisico'!A:D,4,FALSE),"")</f>
        <v/>
      </c>
      <c r="G327" s="28" t="str">
        <f>IFERROR(VLOOKUP(Table1[[#This Row],[Código]],'Inventario Fisico'!A:L,12,FALSE),"")</f>
        <v/>
      </c>
      <c r="H327" s="23" t="str">
        <f>IFERROR(VLOOKUP(Table1[[#This Row],[Código]],'Inventario Fisico'!A:O,15,FALSE),"")</f>
        <v/>
      </c>
      <c r="I327" s="24" t="str">
        <f>IFERROR(+Table1[[#This Row],[Sistema]]*Table1[[#This Row],[Costo Unitario]],"")</f>
        <v/>
      </c>
      <c r="J327" s="30">
        <f>IFERROR(IFERROR(VLOOKUP(E327,'Conteo Fisico'!A:B,2,FALSE),0),"")</f>
        <v>0</v>
      </c>
      <c r="K327" s="101" t="str">
        <f>IFERROR(+Table1[[#This Row],[Fisico]]-Table1[[#This Row],[Sistema]],"")</f>
        <v/>
      </c>
      <c r="L327" s="5" t="str">
        <f>_xlfn.IFS(Table1[[#This Row],[Diferencia]]&gt;0,"Sobrante",Table1[[#This Row],[Diferencia]]&lt;0,"Faltante",Table1[[#This Row],[Diferencia]]=0,"Ok")</f>
        <v>Sobrante</v>
      </c>
      <c r="M327" s="25"/>
      <c r="N327" s="13" t="str">
        <f>IFERROR(+Table1[[#This Row],[Diferencia]]*Table1[[#This Row],[Costo Unitario]],"")</f>
        <v/>
      </c>
    </row>
    <row r="328" spans="1:14" ht="15" x14ac:dyDescent="0.25">
      <c r="A328" s="5" t="str">
        <f>IFERROR(LEFT(Table1[[#This Row],[Código]],1),"")</f>
        <v/>
      </c>
      <c r="B328" s="5" t="str">
        <f>IFERROR(RIGHT(Table1[[#This Row],[Código]],2),"")</f>
        <v/>
      </c>
      <c r="C328" s="5" t="str">
        <f>IFERROR(VLOOKUP(A328,Mapa!A:B,2,0),"")</f>
        <v/>
      </c>
      <c r="D328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28"/>
      <c r="F328" s="22" t="str">
        <f>IFERROR(VLOOKUP(Table1[[#This Row],[Código]],'Inventario Fisico'!A:D,4,FALSE),"")</f>
        <v/>
      </c>
      <c r="G328" s="28" t="str">
        <f>IFERROR(VLOOKUP(Table1[[#This Row],[Código]],'Inventario Fisico'!A:L,12,FALSE),"")</f>
        <v/>
      </c>
      <c r="H328" s="23" t="str">
        <f>IFERROR(VLOOKUP(Table1[[#This Row],[Código]],'Inventario Fisico'!A:O,15,FALSE),"")</f>
        <v/>
      </c>
      <c r="I328" s="24" t="str">
        <f>IFERROR(+Table1[[#This Row],[Sistema]]*Table1[[#This Row],[Costo Unitario]],"")</f>
        <v/>
      </c>
      <c r="J328" s="30">
        <f>IFERROR(IFERROR(VLOOKUP(E328,'Conteo Fisico'!A:B,2,FALSE),0),"")</f>
        <v>0</v>
      </c>
      <c r="K328" s="101" t="str">
        <f>IFERROR(+Table1[[#This Row],[Fisico]]-Table1[[#This Row],[Sistema]],"")</f>
        <v/>
      </c>
      <c r="L328" s="5" t="str">
        <f>_xlfn.IFS(Table1[[#This Row],[Diferencia]]&gt;0,"Sobrante",Table1[[#This Row],[Diferencia]]&lt;0,"Faltante",Table1[[#This Row],[Diferencia]]=0,"Ok")</f>
        <v>Sobrante</v>
      </c>
      <c r="M328" s="25"/>
      <c r="N328" s="13" t="str">
        <f>IFERROR(+Table1[[#This Row],[Diferencia]]*Table1[[#This Row],[Costo Unitario]],"")</f>
        <v/>
      </c>
    </row>
    <row r="329" spans="1:14" ht="15" x14ac:dyDescent="0.25">
      <c r="A329" s="5" t="str">
        <f>IFERROR(LEFT(Table1[[#This Row],[Código]],1),"")</f>
        <v/>
      </c>
      <c r="B329" s="5" t="str">
        <f>IFERROR(RIGHT(Table1[[#This Row],[Código]],2),"")</f>
        <v/>
      </c>
      <c r="C329" s="5" t="str">
        <f>IFERROR(VLOOKUP(A329,Mapa!A:B,2,0),"")</f>
        <v/>
      </c>
      <c r="D329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29"/>
      <c r="F329" s="22" t="str">
        <f>IFERROR(VLOOKUP(Table1[[#This Row],[Código]],'Inventario Fisico'!A:D,4,FALSE),"")</f>
        <v/>
      </c>
      <c r="G329" s="28" t="str">
        <f>IFERROR(VLOOKUP(Table1[[#This Row],[Código]],'Inventario Fisico'!A:L,12,FALSE),"")</f>
        <v/>
      </c>
      <c r="H329" s="23" t="str">
        <f>IFERROR(VLOOKUP(Table1[[#This Row],[Código]],'Inventario Fisico'!A:O,15,FALSE),"")</f>
        <v/>
      </c>
      <c r="I329" s="24" t="str">
        <f>IFERROR(+Table1[[#This Row],[Sistema]]*Table1[[#This Row],[Costo Unitario]],"")</f>
        <v/>
      </c>
      <c r="J329" s="30">
        <f>IFERROR(IFERROR(VLOOKUP(E329,'Conteo Fisico'!A:B,2,FALSE),0),"")</f>
        <v>0</v>
      </c>
      <c r="K329" s="101" t="str">
        <f>IFERROR(+Table1[[#This Row],[Fisico]]-Table1[[#This Row],[Sistema]],"")</f>
        <v/>
      </c>
      <c r="L329" s="5" t="str">
        <f>_xlfn.IFS(Table1[[#This Row],[Diferencia]]&gt;0,"Sobrante",Table1[[#This Row],[Diferencia]]&lt;0,"Faltante",Table1[[#This Row],[Diferencia]]=0,"Ok")</f>
        <v>Sobrante</v>
      </c>
      <c r="M329" s="25"/>
      <c r="N329" s="13" t="str">
        <f>IFERROR(+Table1[[#This Row],[Diferencia]]*Table1[[#This Row],[Costo Unitario]],"")</f>
        <v/>
      </c>
    </row>
    <row r="330" spans="1:14" ht="15" x14ac:dyDescent="0.25">
      <c r="A330" s="5" t="str">
        <f>IFERROR(LEFT(Table1[[#This Row],[Código]],1),"")</f>
        <v/>
      </c>
      <c r="B330" s="5" t="str">
        <f>IFERROR(RIGHT(Table1[[#This Row],[Código]],2),"")</f>
        <v/>
      </c>
      <c r="C330" s="5" t="str">
        <f>IFERROR(VLOOKUP(A330,Mapa!A:B,2,0),"")</f>
        <v/>
      </c>
      <c r="D330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30"/>
      <c r="F330" s="22" t="str">
        <f>IFERROR(VLOOKUP(Table1[[#This Row],[Código]],'Inventario Fisico'!A:D,4,FALSE),"")</f>
        <v/>
      </c>
      <c r="G330" s="28" t="str">
        <f>IFERROR(VLOOKUP(Table1[[#This Row],[Código]],'Inventario Fisico'!A:L,12,FALSE),"")</f>
        <v/>
      </c>
      <c r="H330" s="23" t="str">
        <f>IFERROR(VLOOKUP(Table1[[#This Row],[Código]],'Inventario Fisico'!A:O,15,FALSE),"")</f>
        <v/>
      </c>
      <c r="I330" s="24" t="str">
        <f>IFERROR(+Table1[[#This Row],[Sistema]]*Table1[[#This Row],[Costo Unitario]],"")</f>
        <v/>
      </c>
      <c r="J330" s="30">
        <f>IFERROR(IFERROR(VLOOKUP(E330,'Conteo Fisico'!A:B,2,FALSE),0),"")</f>
        <v>0</v>
      </c>
      <c r="K330" s="101" t="str">
        <f>IFERROR(+Table1[[#This Row],[Fisico]]-Table1[[#This Row],[Sistema]],"")</f>
        <v/>
      </c>
      <c r="L330" s="5" t="str">
        <f>_xlfn.IFS(Table1[[#This Row],[Diferencia]]&gt;0,"Sobrante",Table1[[#This Row],[Diferencia]]&lt;0,"Faltante",Table1[[#This Row],[Diferencia]]=0,"Ok")</f>
        <v>Sobrante</v>
      </c>
      <c r="M330" s="25"/>
      <c r="N330" s="13" t="str">
        <f>IFERROR(+Table1[[#This Row],[Diferencia]]*Table1[[#This Row],[Costo Unitario]],"")</f>
        <v/>
      </c>
    </row>
    <row r="331" spans="1:14" ht="15" x14ac:dyDescent="0.25">
      <c r="A331" s="5" t="str">
        <f>IFERROR(LEFT(Table1[[#This Row],[Código]],1),"")</f>
        <v/>
      </c>
      <c r="B331" s="5" t="str">
        <f>IFERROR(RIGHT(Table1[[#This Row],[Código]],2),"")</f>
        <v/>
      </c>
      <c r="C331" s="5" t="str">
        <f>IFERROR(VLOOKUP(A331,Mapa!A:B,2,0),"")</f>
        <v/>
      </c>
      <c r="D331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31"/>
      <c r="F331" s="22" t="str">
        <f>IFERROR(VLOOKUP(Table1[[#This Row],[Código]],'Inventario Fisico'!A:D,4,FALSE),"")</f>
        <v/>
      </c>
      <c r="G331" s="28" t="str">
        <f>IFERROR(VLOOKUP(Table1[[#This Row],[Código]],'Inventario Fisico'!A:L,12,FALSE),"")</f>
        <v/>
      </c>
      <c r="H331" s="23" t="str">
        <f>IFERROR(VLOOKUP(Table1[[#This Row],[Código]],'Inventario Fisico'!A:O,15,FALSE),"")</f>
        <v/>
      </c>
      <c r="I331" s="24" t="str">
        <f>IFERROR(+Table1[[#This Row],[Sistema]]*Table1[[#This Row],[Costo Unitario]],"")</f>
        <v/>
      </c>
      <c r="J331" s="30">
        <f>IFERROR(IFERROR(VLOOKUP(E331,'Conteo Fisico'!A:B,2,FALSE),0),"")</f>
        <v>0</v>
      </c>
      <c r="K331" s="101" t="str">
        <f>IFERROR(+Table1[[#This Row],[Fisico]]-Table1[[#This Row],[Sistema]],"")</f>
        <v/>
      </c>
      <c r="L331" s="5" t="str">
        <f>_xlfn.IFS(Table1[[#This Row],[Diferencia]]&gt;0,"Sobrante",Table1[[#This Row],[Diferencia]]&lt;0,"Faltante",Table1[[#This Row],[Diferencia]]=0,"Ok")</f>
        <v>Sobrante</v>
      </c>
      <c r="M331" s="25"/>
      <c r="N331" s="13" t="str">
        <f>IFERROR(+Table1[[#This Row],[Diferencia]]*Table1[[#This Row],[Costo Unitario]],"")</f>
        <v/>
      </c>
    </row>
    <row r="332" spans="1:14" ht="15" x14ac:dyDescent="0.25">
      <c r="A332" s="5" t="str">
        <f>IFERROR(LEFT(Table1[[#This Row],[Código]],1),"")</f>
        <v/>
      </c>
      <c r="B332" s="5" t="str">
        <f>IFERROR(RIGHT(Table1[[#This Row],[Código]],2),"")</f>
        <v/>
      </c>
      <c r="C332" s="5" t="str">
        <f>IFERROR(VLOOKUP(A332,Mapa!A:B,2,0),"")</f>
        <v/>
      </c>
      <c r="D332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32"/>
      <c r="F332" s="22" t="str">
        <f>IFERROR(VLOOKUP(Table1[[#This Row],[Código]],'Inventario Fisico'!A:D,4,FALSE),"")</f>
        <v/>
      </c>
      <c r="G332" s="28" t="str">
        <f>IFERROR(VLOOKUP(Table1[[#This Row],[Código]],'Inventario Fisico'!A:L,12,FALSE),"")</f>
        <v/>
      </c>
      <c r="H332" s="23" t="str">
        <f>IFERROR(VLOOKUP(Table1[[#This Row],[Código]],'Inventario Fisico'!A:O,15,FALSE),"")</f>
        <v/>
      </c>
      <c r="I332" s="24" t="str">
        <f>IFERROR(+Table1[[#This Row],[Sistema]]*Table1[[#This Row],[Costo Unitario]],"")</f>
        <v/>
      </c>
      <c r="J332" s="30">
        <f>IFERROR(IFERROR(VLOOKUP(E332,'Conteo Fisico'!A:B,2,FALSE),0),"")</f>
        <v>0</v>
      </c>
      <c r="K332" s="101" t="str">
        <f>IFERROR(+Table1[[#This Row],[Fisico]]-Table1[[#This Row],[Sistema]],"")</f>
        <v/>
      </c>
      <c r="L332" s="5" t="str">
        <f>_xlfn.IFS(Table1[[#This Row],[Diferencia]]&gt;0,"Sobrante",Table1[[#This Row],[Diferencia]]&lt;0,"Faltante",Table1[[#This Row],[Diferencia]]=0,"Ok")</f>
        <v>Sobrante</v>
      </c>
      <c r="M332" s="25"/>
      <c r="N332" s="13" t="str">
        <f>IFERROR(+Table1[[#This Row],[Diferencia]]*Table1[[#This Row],[Costo Unitario]],"")</f>
        <v/>
      </c>
    </row>
    <row r="333" spans="1:14" ht="15" x14ac:dyDescent="0.25">
      <c r="A333" s="5" t="str">
        <f>IFERROR(LEFT(Table1[[#This Row],[Código]],1),"")</f>
        <v/>
      </c>
      <c r="B333" s="5" t="str">
        <f>IFERROR(RIGHT(Table1[[#This Row],[Código]],2),"")</f>
        <v/>
      </c>
      <c r="C333" s="5" t="str">
        <f>IFERROR(VLOOKUP(A333,Mapa!A:B,2,0),"")</f>
        <v/>
      </c>
      <c r="D333" s="5" t="str">
        <f>IFERROR(_xlfn.IFS(Table1[[#This Row],[Departamento]]="Bebidas","Bar",Table1[[#This Row],[Departamento]]="Inventarios/Insumos","Cocina",Table1[[#This Row],[Departamento]]="Postres","Cocina",Table1[[#This Row],[Departamento]]="Producciones","Cocina",Table1[[#This Row],[Departamento]]="Licores","Bar",Table1[[#This Row],[Departamento]]="Salsas","Cocina",Table1[[#This Row],[Departamento]]="Vinos","Bar"),"")</f>
        <v/>
      </c>
      <c r="E333"/>
      <c r="F333" s="22" t="str">
        <f>IFERROR(VLOOKUP(Table1[[#This Row],[Código]],'Inventario Fisico'!A:D,4,FALSE),"")</f>
        <v/>
      </c>
      <c r="G333" s="28" t="str">
        <f>IFERROR(VLOOKUP(Table1[[#This Row],[Código]],'Inventario Fisico'!A:L,12,FALSE),"")</f>
        <v/>
      </c>
      <c r="H333" s="23" t="str">
        <f>IFERROR(VLOOKUP(Table1[[#This Row],[Código]],'Inventario Fisico'!A:O,15,FALSE),"")</f>
        <v/>
      </c>
      <c r="I333" s="24" t="str">
        <f>IFERROR(+Table1[[#This Row],[Sistema]]*Table1[[#This Row],[Costo Unitario]],"")</f>
        <v/>
      </c>
      <c r="J333" s="30">
        <f>IFERROR(IFERROR(VLOOKUP(E333,'Conteo Fisico'!A:B,2,FALSE),0),"")</f>
        <v>0</v>
      </c>
      <c r="K333" s="101" t="str">
        <f>IFERROR(+Table1[[#This Row],[Fisico]]-Table1[[#This Row],[Sistema]],"")</f>
        <v/>
      </c>
      <c r="L333" s="5" t="str">
        <f>_xlfn.IFS(Table1[[#This Row],[Diferencia]]&gt;0,"Sobrante",Table1[[#This Row],[Diferencia]]&lt;0,"Faltante",Table1[[#This Row],[Diferencia]]=0,"Ok")</f>
        <v>Sobrante</v>
      </c>
      <c r="M333" s="25"/>
      <c r="N333" s="13" t="str">
        <f>IFERROR(+Table1[[#This Row],[Diferencia]]*Table1[[#This Row],[Costo Unitario]],"")</f>
        <v/>
      </c>
    </row>
    <row r="334" spans="1:14" ht="15.95" customHeight="1" x14ac:dyDescent="0.2">
      <c r="A334" s="5"/>
      <c r="B334" s="5"/>
      <c r="C334" s="31"/>
      <c r="D334" s="31"/>
      <c r="E334" s="5"/>
      <c r="F334" s="5"/>
      <c r="G334" s="32"/>
      <c r="H334" s="33"/>
      <c r="I334" s="24"/>
      <c r="J334" s="30"/>
      <c r="K334" s="102"/>
      <c r="L334" s="31"/>
      <c r="M334" s="25" t="s">
        <v>37</v>
      </c>
      <c r="N334" s="33"/>
    </row>
    <row r="335" spans="1:14" ht="15.95" customHeight="1" x14ac:dyDescent="0.2">
      <c r="M335" s="17" t="s">
        <v>38</v>
      </c>
      <c r="N335" s="34">
        <f>_xlfn.AGGREGATE(9,3,Table1[Valor en $])</f>
        <v>663480</v>
      </c>
    </row>
  </sheetData>
  <phoneticPr fontId="8" type="noConversion"/>
  <pageMargins left="0.43" right="0" top="2.58" bottom="0.45" header="0" footer="0"/>
  <pageSetup orientation="portrait" verticalDpi="0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2" operator="containsText" id="{99A5722D-610A-4FFE-9BFE-8457A9C54413}">
            <xm:f>NOT(ISERROR(SEARCH($L$14,L1)))</xm:f>
            <xm:f>$L$14</xm:f>
            <x14:dxf>
              <font>
                <color rgb="FF006100"/>
              </font>
              <fill>
                <patternFill>
                  <bgColor rgb="FFC6EFCE"/>
                </patternFill>
              </fill>
            </x14:dxf>
          </x14:cfRule>
          <xm:sqref>L1:L1048576</xm:sqref>
        </x14:conditionalFormatting>
        <x14:conditionalFormatting xmlns:xm="http://schemas.microsoft.com/office/excel/2006/main">
          <x14:cfRule type="containsText" priority="1" operator="containsText" id="{CEE2369C-4CA5-491B-A2EC-9C110DAF2D89}">
            <xm:f>NOT(ISERROR(SEARCH($L$17,L17)))</xm:f>
            <xm:f>$L$17</xm:f>
            <x14:dxf>
              <font>
                <color rgb="FF9C0006"/>
              </font>
              <fill>
                <patternFill>
                  <bgColor rgb="FFFFC7CE"/>
                </patternFill>
              </fill>
            </x14:dxf>
          </x14:cfRule>
          <xm:sqref>L17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F615FA-9F1E-3047-B15F-B1C68503A3CE}">
  <dimension ref="A1:AB331"/>
  <sheetViews>
    <sheetView showGridLines="0" topLeftCell="A5" zoomScale="120" zoomScaleNormal="120" workbookViewId="0">
      <selection activeCell="V20" sqref="V20"/>
    </sheetView>
  </sheetViews>
  <sheetFormatPr defaultColWidth="8.140625" defaultRowHeight="18.95" customHeight="1" x14ac:dyDescent="0.25"/>
  <cols>
    <col min="1" max="1" width="8.140625" customWidth="1"/>
    <col min="2" max="3" width="2.140625" customWidth="1"/>
    <col min="4" max="4" width="34.140625" customWidth="1"/>
    <col min="5" max="10" width="1.28515625" customWidth="1"/>
    <col min="11" max="11" width="11.85546875" customWidth="1"/>
    <col min="12" max="12" width="25.28515625" style="26" customWidth="1"/>
    <col min="13" max="14" width="1.7109375" customWidth="1"/>
    <col min="15" max="15" width="18.140625" customWidth="1"/>
    <col min="16" max="21" width="1.7109375" customWidth="1"/>
    <col min="22" max="22" width="12.85546875" customWidth="1"/>
    <col min="23" max="23" width="8.140625" customWidth="1"/>
    <col min="24" max="26" width="8.140625" style="67" customWidth="1"/>
    <col min="27" max="27" width="10.85546875" style="67" bestFit="1" customWidth="1"/>
    <col min="28" max="28" width="8.140625" style="67" customWidth="1"/>
  </cols>
  <sheetData>
    <row r="1" spans="1:27" ht="18.95" customHeight="1" x14ac:dyDescent="0.25">
      <c r="A1" s="1" t="s">
        <v>49</v>
      </c>
      <c r="B1" s="1"/>
      <c r="D1" s="1"/>
      <c r="E1" s="1"/>
      <c r="F1" s="1"/>
      <c r="G1" s="1"/>
      <c r="H1" s="1"/>
      <c r="L1" s="27"/>
      <c r="M1" s="3"/>
      <c r="O1" s="4"/>
      <c r="P1" s="4"/>
      <c r="Q1" s="4"/>
      <c r="R1" s="4"/>
      <c r="S1" s="4"/>
      <c r="V1" s="4"/>
      <c r="AA1" s="68"/>
    </row>
    <row r="2" spans="1:27" ht="18.95" customHeight="1" x14ac:dyDescent="0.25">
      <c r="A2" s="1" t="s">
        <v>50</v>
      </c>
      <c r="B2" s="1"/>
      <c r="D2" s="1"/>
      <c r="E2" s="1"/>
      <c r="F2" s="1"/>
      <c r="G2" s="1"/>
      <c r="H2" s="1"/>
      <c r="L2" s="27"/>
      <c r="M2" s="3"/>
      <c r="O2" s="4"/>
      <c r="P2" s="4"/>
      <c r="Q2" s="4"/>
      <c r="R2" s="4"/>
      <c r="S2" s="4"/>
      <c r="V2" s="4"/>
      <c r="AA2" s="68"/>
    </row>
    <row r="3" spans="1:27" ht="18.95" customHeight="1" x14ac:dyDescent="0.25">
      <c r="A3" s="1" t="s">
        <v>0</v>
      </c>
      <c r="B3" s="1"/>
      <c r="D3" s="1"/>
      <c r="E3" s="1"/>
      <c r="F3" s="1"/>
      <c r="G3" s="1"/>
      <c r="H3" s="1"/>
      <c r="L3" s="27"/>
      <c r="M3" s="3"/>
      <c r="O3" s="4"/>
      <c r="P3" s="4"/>
      <c r="Q3" s="4"/>
      <c r="R3" s="4"/>
      <c r="S3" s="4"/>
      <c r="V3" s="4"/>
      <c r="AA3" s="68"/>
    </row>
    <row r="4" spans="1:27" ht="18.95" customHeight="1" x14ac:dyDescent="0.25">
      <c r="A4" s="1"/>
      <c r="B4" s="1"/>
      <c r="D4" s="1"/>
      <c r="E4" s="1"/>
      <c r="F4" s="1"/>
      <c r="G4" s="1"/>
      <c r="H4" s="1"/>
      <c r="L4" s="27"/>
      <c r="M4" s="3"/>
      <c r="O4" s="4"/>
      <c r="P4" s="4"/>
      <c r="Q4" s="4"/>
      <c r="R4" s="4"/>
      <c r="S4" s="4"/>
      <c r="V4" s="4"/>
      <c r="AA4" s="68"/>
    </row>
    <row r="5" spans="1:27" ht="18.95" customHeight="1" x14ac:dyDescent="0.25">
      <c r="A5" s="1"/>
      <c r="B5" s="1"/>
      <c r="D5" s="1"/>
      <c r="E5" s="1"/>
      <c r="F5" s="1"/>
      <c r="G5" s="1"/>
      <c r="H5" s="1"/>
      <c r="L5" s="27"/>
      <c r="M5" s="3"/>
      <c r="O5" s="4"/>
      <c r="P5" s="4"/>
      <c r="Q5" s="4"/>
      <c r="R5" s="4"/>
      <c r="S5" s="4"/>
      <c r="V5" s="4"/>
      <c r="AA5" s="68"/>
    </row>
    <row r="6" spans="1:27" ht="18.95" customHeight="1" x14ac:dyDescent="0.25">
      <c r="A6" s="1"/>
      <c r="B6" s="1"/>
      <c r="D6" s="1"/>
      <c r="E6" s="1"/>
      <c r="F6" s="1"/>
      <c r="G6" s="1"/>
      <c r="H6" s="1"/>
      <c r="L6" s="27"/>
      <c r="M6" s="3"/>
      <c r="O6" s="4"/>
      <c r="P6" s="4"/>
      <c r="Q6" s="4"/>
      <c r="R6" s="4"/>
      <c r="S6" s="4"/>
      <c r="V6" s="4"/>
      <c r="AA6" s="68"/>
    </row>
    <row r="7" spans="1:27" ht="18.95" customHeight="1" x14ac:dyDescent="0.25">
      <c r="A7" s="1"/>
      <c r="B7" s="1"/>
      <c r="D7" s="1"/>
      <c r="E7" s="1"/>
      <c r="F7" s="1"/>
      <c r="G7" s="1"/>
      <c r="H7" s="1"/>
      <c r="L7" s="27"/>
      <c r="M7" s="3"/>
      <c r="O7" s="4"/>
      <c r="P7" s="4"/>
      <c r="Q7" s="4"/>
      <c r="R7" s="4"/>
      <c r="S7" s="4"/>
      <c r="V7" s="4"/>
      <c r="AA7" s="68"/>
    </row>
    <row r="8" spans="1:27" ht="18.95" customHeight="1" x14ac:dyDescent="0.25">
      <c r="A8" s="1"/>
      <c r="B8" s="1"/>
      <c r="D8" s="1"/>
      <c r="E8" s="1"/>
      <c r="F8" s="1"/>
      <c r="G8" s="1"/>
      <c r="H8" s="1"/>
      <c r="L8" s="27"/>
      <c r="M8" s="3"/>
      <c r="O8" s="4"/>
      <c r="P8" s="4"/>
      <c r="Q8" s="4"/>
      <c r="R8" s="4"/>
      <c r="S8" s="4"/>
      <c r="V8" s="4"/>
      <c r="AA8" s="68"/>
    </row>
    <row r="9" spans="1:27" ht="18.95" customHeight="1" thickBot="1" x14ac:dyDescent="0.3">
      <c r="F9" s="1"/>
      <c r="G9" s="1"/>
      <c r="H9" s="1"/>
      <c r="K9" s="3"/>
      <c r="L9" s="27"/>
      <c r="O9" s="4"/>
      <c r="P9" s="4"/>
      <c r="Q9" s="4"/>
      <c r="R9" s="4"/>
      <c r="S9" s="4"/>
      <c r="V9" s="72" t="s">
        <v>52</v>
      </c>
      <c r="AA9" s="68"/>
    </row>
    <row r="10" spans="1:27" ht="18.95" customHeight="1" x14ac:dyDescent="0.25">
      <c r="A10" s="55" t="s">
        <v>36</v>
      </c>
      <c r="D10" s="55" t="s">
        <v>35</v>
      </c>
      <c r="F10" s="1"/>
      <c r="G10" s="1"/>
      <c r="H10" s="1"/>
      <c r="K10" s="59"/>
      <c r="L10" s="81" t="s">
        <v>51</v>
      </c>
      <c r="M10" s="3"/>
      <c r="O10" s="65" t="s">
        <v>34</v>
      </c>
      <c r="P10" s="4"/>
      <c r="Q10" s="4"/>
      <c r="R10" s="4"/>
      <c r="S10" s="4"/>
      <c r="V10" s="73" t="s">
        <v>33</v>
      </c>
      <c r="AA10" s="68"/>
    </row>
    <row r="11" spans="1:27" ht="18.95" customHeight="1" x14ac:dyDescent="0.25">
      <c r="A11" s="56" t="s">
        <v>71</v>
      </c>
      <c r="D11" s="56" t="s">
        <v>79</v>
      </c>
      <c r="K11" s="60"/>
      <c r="L11" s="61">
        <v>13000</v>
      </c>
      <c r="O11" s="66">
        <v>120</v>
      </c>
      <c r="P11" s="4"/>
      <c r="V11" s="70">
        <v>16340</v>
      </c>
      <c r="AA11" s="68"/>
    </row>
    <row r="12" spans="1:27" ht="18.95" customHeight="1" x14ac:dyDescent="0.25">
      <c r="A12" s="56" t="s">
        <v>72</v>
      </c>
      <c r="D12" s="56" t="s">
        <v>80</v>
      </c>
      <c r="K12" s="60"/>
      <c r="L12" s="61">
        <v>20000</v>
      </c>
      <c r="O12" s="66">
        <v>23</v>
      </c>
      <c r="P12" s="4"/>
      <c r="V12" s="69">
        <v>26080</v>
      </c>
      <c r="AA12" s="68"/>
    </row>
    <row r="13" spans="1:27" ht="18.95" customHeight="1" x14ac:dyDescent="0.25">
      <c r="A13" s="56" t="s">
        <v>73</v>
      </c>
      <c r="D13" s="56" t="s">
        <v>81</v>
      </c>
      <c r="K13" s="60"/>
      <c r="L13" s="61">
        <v>7000</v>
      </c>
      <c r="O13" s="66">
        <v>7</v>
      </c>
      <c r="P13" s="4"/>
      <c r="V13" s="70">
        <v>7060</v>
      </c>
      <c r="AA13" s="68"/>
    </row>
    <row r="14" spans="1:27" ht="18.95" customHeight="1" x14ac:dyDescent="0.25">
      <c r="A14" s="56" t="s">
        <v>74</v>
      </c>
      <c r="D14" s="56" t="s">
        <v>82</v>
      </c>
      <c r="K14" s="60"/>
      <c r="L14" s="61">
        <v>10000</v>
      </c>
      <c r="O14" s="66">
        <v>3</v>
      </c>
      <c r="P14" s="4"/>
      <c r="V14" s="70">
        <v>6000</v>
      </c>
      <c r="AA14" s="68"/>
    </row>
    <row r="15" spans="1:27" ht="18.95" customHeight="1" x14ac:dyDescent="0.25">
      <c r="A15" s="56" t="s">
        <v>75</v>
      </c>
      <c r="D15" s="56" t="s">
        <v>83</v>
      </c>
      <c r="K15" s="60"/>
      <c r="L15" s="61">
        <v>5000</v>
      </c>
      <c r="O15" s="66">
        <v>28</v>
      </c>
      <c r="P15" s="4"/>
      <c r="V15" s="70">
        <v>6615</v>
      </c>
      <c r="AA15" s="68"/>
    </row>
    <row r="16" spans="1:27" ht="18.95" customHeight="1" x14ac:dyDescent="0.25">
      <c r="A16" s="56" t="s">
        <v>76</v>
      </c>
      <c r="D16" s="56" t="s">
        <v>84</v>
      </c>
      <c r="K16" s="60"/>
      <c r="L16" s="61">
        <v>400</v>
      </c>
      <c r="O16" s="66">
        <v>4</v>
      </c>
      <c r="P16" s="4"/>
      <c r="V16" s="70">
        <v>955</v>
      </c>
      <c r="AA16" s="68"/>
    </row>
    <row r="17" spans="1:27" ht="18.95" customHeight="1" x14ac:dyDescent="0.25">
      <c r="A17" s="56" t="s">
        <v>77</v>
      </c>
      <c r="D17" s="56" t="s">
        <v>85</v>
      </c>
      <c r="K17" s="60"/>
      <c r="L17" s="61">
        <v>2000</v>
      </c>
      <c r="O17" s="56">
        <v>29</v>
      </c>
      <c r="P17" s="4"/>
      <c r="V17" s="70">
        <v>4540</v>
      </c>
      <c r="AA17" s="68"/>
    </row>
    <row r="18" spans="1:27" ht="18.95" customHeight="1" x14ac:dyDescent="0.25">
      <c r="A18" s="56" t="s">
        <v>78</v>
      </c>
      <c r="D18" s="56" t="s">
        <v>86</v>
      </c>
      <c r="K18" s="60"/>
      <c r="L18" s="61">
        <v>41585</v>
      </c>
      <c r="O18" s="66">
        <v>7</v>
      </c>
      <c r="P18" s="4"/>
      <c r="V18" s="70">
        <v>41585</v>
      </c>
      <c r="AA18" s="68"/>
    </row>
    <row r="19" spans="1:27" ht="18.95" customHeight="1" x14ac:dyDescent="0.25">
      <c r="A19" s="95" t="s">
        <v>88</v>
      </c>
      <c r="D19" s="56" t="s">
        <v>89</v>
      </c>
      <c r="K19" s="60"/>
      <c r="L19" s="61">
        <v>2000</v>
      </c>
      <c r="O19" s="56">
        <v>9</v>
      </c>
      <c r="P19" s="4"/>
      <c r="V19" s="71">
        <v>3480</v>
      </c>
      <c r="AA19" s="68"/>
    </row>
    <row r="20" spans="1:27" ht="18.95" customHeight="1" x14ac:dyDescent="0.25">
      <c r="A20" s="56"/>
      <c r="D20" s="56"/>
      <c r="K20" s="60"/>
      <c r="L20" s="61">
        <f t="shared" ref="L12:L43" si="0">+K20/1000</f>
        <v>0</v>
      </c>
      <c r="O20" s="66">
        <v>23</v>
      </c>
      <c r="P20" s="4"/>
      <c r="V20" s="66"/>
      <c r="AA20" s="68"/>
    </row>
    <row r="21" spans="1:27" ht="18.95" customHeight="1" x14ac:dyDescent="0.25">
      <c r="A21" s="56"/>
      <c r="D21" s="56"/>
      <c r="K21" s="62"/>
      <c r="L21" s="61">
        <f t="shared" si="0"/>
        <v>0</v>
      </c>
      <c r="O21" s="56"/>
      <c r="P21" s="4"/>
      <c r="V21" s="70"/>
      <c r="AA21" s="68"/>
    </row>
    <row r="22" spans="1:27" ht="18.95" customHeight="1" x14ac:dyDescent="0.25">
      <c r="A22" s="56"/>
      <c r="D22" s="56"/>
      <c r="K22" s="60"/>
      <c r="L22" s="61">
        <f t="shared" si="0"/>
        <v>0</v>
      </c>
      <c r="O22" s="66"/>
      <c r="P22" s="4"/>
      <c r="V22" s="70"/>
      <c r="AA22" s="68"/>
    </row>
    <row r="23" spans="1:27" ht="18.95" customHeight="1" x14ac:dyDescent="0.25">
      <c r="A23" s="56"/>
      <c r="D23" s="56"/>
      <c r="K23" s="60"/>
      <c r="L23" s="61">
        <f t="shared" si="0"/>
        <v>0</v>
      </c>
      <c r="O23" s="66"/>
      <c r="P23" s="4"/>
      <c r="V23" s="70"/>
      <c r="AA23" s="68"/>
    </row>
    <row r="24" spans="1:27" ht="18.95" customHeight="1" x14ac:dyDescent="0.25">
      <c r="A24" s="56"/>
      <c r="D24" s="56"/>
      <c r="K24" s="60"/>
      <c r="L24" s="61">
        <f t="shared" si="0"/>
        <v>0</v>
      </c>
      <c r="O24" s="56"/>
      <c r="P24" s="4"/>
      <c r="V24" s="70"/>
      <c r="AA24" s="68"/>
    </row>
    <row r="25" spans="1:27" ht="18.95" customHeight="1" x14ac:dyDescent="0.25">
      <c r="A25" s="56"/>
      <c r="D25" s="56"/>
      <c r="K25" s="60"/>
      <c r="L25" s="61">
        <f t="shared" si="0"/>
        <v>0</v>
      </c>
      <c r="O25" s="66"/>
      <c r="P25" s="4"/>
      <c r="V25" s="70"/>
      <c r="AA25" s="68"/>
    </row>
    <row r="26" spans="1:27" ht="18.95" customHeight="1" x14ac:dyDescent="0.25">
      <c r="A26" s="56"/>
      <c r="D26" s="56"/>
      <c r="K26" s="62"/>
      <c r="L26" s="61">
        <f t="shared" si="0"/>
        <v>0</v>
      </c>
      <c r="O26" s="66"/>
      <c r="P26" s="4"/>
      <c r="V26" s="70"/>
      <c r="AA26" s="68"/>
    </row>
    <row r="27" spans="1:27" ht="18.95" customHeight="1" x14ac:dyDescent="0.25">
      <c r="A27" s="56"/>
      <c r="D27" s="56"/>
      <c r="K27" s="62"/>
      <c r="L27" s="61">
        <f t="shared" si="0"/>
        <v>0</v>
      </c>
      <c r="O27" s="66"/>
      <c r="P27" s="4"/>
      <c r="V27" s="70"/>
      <c r="AA27" s="68"/>
    </row>
    <row r="28" spans="1:27" ht="18.95" customHeight="1" x14ac:dyDescent="0.25">
      <c r="A28" s="56"/>
      <c r="D28" s="56"/>
      <c r="K28" s="60"/>
      <c r="L28" s="61">
        <f t="shared" si="0"/>
        <v>0</v>
      </c>
      <c r="O28" s="56"/>
      <c r="P28" s="4"/>
      <c r="V28" s="70"/>
      <c r="AA28" s="68"/>
    </row>
    <row r="29" spans="1:27" ht="18.95" customHeight="1" x14ac:dyDescent="0.25">
      <c r="A29" s="56"/>
      <c r="D29" s="56"/>
      <c r="K29" s="62"/>
      <c r="L29" s="61">
        <f t="shared" si="0"/>
        <v>0</v>
      </c>
      <c r="O29" s="66"/>
      <c r="P29" s="4"/>
      <c r="V29" s="70"/>
      <c r="AA29" s="68"/>
    </row>
    <row r="30" spans="1:27" ht="18.95" customHeight="1" x14ac:dyDescent="0.25">
      <c r="A30" s="56"/>
      <c r="D30" s="56"/>
      <c r="K30" s="62"/>
      <c r="L30" s="61">
        <f t="shared" si="0"/>
        <v>0</v>
      </c>
      <c r="O30" s="66"/>
      <c r="P30" s="4"/>
      <c r="V30" s="70"/>
      <c r="AA30" s="68"/>
    </row>
    <row r="31" spans="1:27" ht="18.95" customHeight="1" x14ac:dyDescent="0.25">
      <c r="A31" s="56"/>
      <c r="D31" s="56"/>
      <c r="K31" s="62"/>
      <c r="L31" s="61">
        <f t="shared" si="0"/>
        <v>0</v>
      </c>
      <c r="O31" s="66"/>
      <c r="P31" s="4"/>
      <c r="V31" s="70"/>
      <c r="AA31" s="68"/>
    </row>
    <row r="32" spans="1:27" ht="18.95" customHeight="1" x14ac:dyDescent="0.25">
      <c r="A32" s="56"/>
      <c r="D32" s="56"/>
      <c r="K32" s="60"/>
      <c r="L32" s="61">
        <f t="shared" si="0"/>
        <v>0</v>
      </c>
      <c r="O32" s="66"/>
      <c r="P32" s="4"/>
      <c r="V32" s="70"/>
      <c r="AA32" s="68"/>
    </row>
    <row r="33" spans="1:27" ht="18.95" customHeight="1" x14ac:dyDescent="0.25">
      <c r="A33" s="56"/>
      <c r="D33" s="56"/>
      <c r="K33" s="62"/>
      <c r="L33" s="61">
        <f t="shared" si="0"/>
        <v>0</v>
      </c>
      <c r="O33" s="66"/>
      <c r="P33" s="4"/>
      <c r="V33" s="70"/>
      <c r="AA33" s="68"/>
    </row>
    <row r="34" spans="1:27" ht="18.95" customHeight="1" x14ac:dyDescent="0.25">
      <c r="A34" s="56"/>
      <c r="D34" s="56"/>
      <c r="K34" s="62"/>
      <c r="L34" s="61">
        <f t="shared" si="0"/>
        <v>0</v>
      </c>
      <c r="O34" s="56"/>
      <c r="P34" s="4"/>
      <c r="V34" s="70"/>
      <c r="AA34" s="68"/>
    </row>
    <row r="35" spans="1:27" ht="18.95" customHeight="1" x14ac:dyDescent="0.25">
      <c r="A35" s="56"/>
      <c r="D35" s="56"/>
      <c r="K35" s="60"/>
      <c r="L35" s="61">
        <f t="shared" si="0"/>
        <v>0</v>
      </c>
      <c r="O35" s="66"/>
      <c r="P35" s="4"/>
      <c r="V35" s="70"/>
      <c r="AA35" s="68"/>
    </row>
    <row r="36" spans="1:27" ht="18.95" customHeight="1" x14ac:dyDescent="0.25">
      <c r="A36" s="56"/>
      <c r="D36" s="56"/>
      <c r="K36" s="60"/>
      <c r="L36" s="61">
        <f t="shared" si="0"/>
        <v>0</v>
      </c>
      <c r="O36" s="56"/>
      <c r="P36" s="4"/>
      <c r="V36" s="70"/>
      <c r="AA36" s="68"/>
    </row>
    <row r="37" spans="1:27" ht="18.95" customHeight="1" x14ac:dyDescent="0.25">
      <c r="A37" s="56"/>
      <c r="D37" s="56"/>
      <c r="K37" s="60"/>
      <c r="L37" s="61">
        <f t="shared" si="0"/>
        <v>0</v>
      </c>
      <c r="O37" s="56"/>
      <c r="P37" s="4"/>
      <c r="V37" s="70"/>
      <c r="AA37" s="68"/>
    </row>
    <row r="38" spans="1:27" ht="18.95" customHeight="1" x14ac:dyDescent="0.25">
      <c r="A38" s="56"/>
      <c r="D38" s="56"/>
      <c r="K38" s="60"/>
      <c r="L38" s="61">
        <f t="shared" si="0"/>
        <v>0</v>
      </c>
      <c r="O38" s="66"/>
      <c r="P38" s="4"/>
      <c r="V38" s="70"/>
      <c r="AA38" s="68"/>
    </row>
    <row r="39" spans="1:27" ht="18.95" customHeight="1" x14ac:dyDescent="0.25">
      <c r="A39" s="56"/>
      <c r="D39" s="56"/>
      <c r="K39" s="62"/>
      <c r="L39" s="61">
        <f t="shared" si="0"/>
        <v>0</v>
      </c>
      <c r="O39" s="66"/>
      <c r="P39" s="4"/>
      <c r="V39" s="70"/>
      <c r="AA39" s="68"/>
    </row>
    <row r="40" spans="1:27" ht="18.95" customHeight="1" x14ac:dyDescent="0.25">
      <c r="A40" s="56"/>
      <c r="D40" s="56"/>
      <c r="K40" s="62"/>
      <c r="L40" s="61">
        <f t="shared" si="0"/>
        <v>0</v>
      </c>
      <c r="O40" s="66"/>
      <c r="P40" s="4"/>
      <c r="V40" s="70"/>
      <c r="AA40" s="68"/>
    </row>
    <row r="41" spans="1:27" ht="18.95" customHeight="1" x14ac:dyDescent="0.25">
      <c r="A41" s="56"/>
      <c r="D41" s="56"/>
      <c r="K41" s="62"/>
      <c r="L41" s="61">
        <f t="shared" si="0"/>
        <v>0</v>
      </c>
      <c r="O41" s="56"/>
      <c r="P41" s="4"/>
      <c r="V41" s="70"/>
      <c r="AA41" s="68"/>
    </row>
    <row r="42" spans="1:27" ht="18.95" customHeight="1" x14ac:dyDescent="0.25">
      <c r="A42" s="56"/>
      <c r="D42" s="56"/>
      <c r="K42" s="60"/>
      <c r="L42" s="61">
        <f t="shared" si="0"/>
        <v>0</v>
      </c>
      <c r="O42" s="66"/>
      <c r="P42" s="4"/>
      <c r="V42" s="70"/>
      <c r="AA42" s="68"/>
    </row>
    <row r="43" spans="1:27" ht="18.95" customHeight="1" x14ac:dyDescent="0.25">
      <c r="A43" s="56"/>
      <c r="D43" s="56"/>
      <c r="K43" s="60"/>
      <c r="L43" s="61">
        <f t="shared" si="0"/>
        <v>0</v>
      </c>
      <c r="O43" s="66"/>
      <c r="P43" s="4"/>
      <c r="V43" s="70"/>
      <c r="AA43" s="68"/>
    </row>
    <row r="44" spans="1:27" ht="18.95" customHeight="1" x14ac:dyDescent="0.25">
      <c r="A44" s="56"/>
      <c r="D44" s="56"/>
      <c r="K44" s="60"/>
      <c r="L44" s="61">
        <f t="shared" ref="L44:L74" si="1">+K44/1000</f>
        <v>0</v>
      </c>
      <c r="O44" s="66"/>
      <c r="P44" s="4"/>
      <c r="V44" s="70"/>
      <c r="AA44" s="68"/>
    </row>
    <row r="45" spans="1:27" ht="18.95" customHeight="1" x14ac:dyDescent="0.25">
      <c r="A45" s="56"/>
      <c r="D45" s="56"/>
      <c r="K45" s="60"/>
      <c r="L45" s="61">
        <f t="shared" si="1"/>
        <v>0</v>
      </c>
      <c r="O45" s="56"/>
      <c r="P45" s="4"/>
      <c r="V45" s="70"/>
      <c r="AA45" s="68"/>
    </row>
    <row r="46" spans="1:27" ht="18.95" customHeight="1" x14ac:dyDescent="0.25">
      <c r="A46" s="56"/>
      <c r="D46" s="56"/>
      <c r="K46" s="60"/>
      <c r="L46" s="61">
        <f t="shared" si="1"/>
        <v>0</v>
      </c>
      <c r="O46" s="66"/>
      <c r="P46" s="4"/>
      <c r="V46" s="70"/>
      <c r="AA46" s="68"/>
    </row>
    <row r="47" spans="1:27" ht="18.95" customHeight="1" x14ac:dyDescent="0.25">
      <c r="A47" s="56"/>
      <c r="D47" s="56"/>
      <c r="K47" s="62"/>
      <c r="L47" s="61">
        <f t="shared" si="1"/>
        <v>0</v>
      </c>
      <c r="O47" s="66"/>
      <c r="P47" s="4"/>
      <c r="V47" s="70"/>
      <c r="AA47" s="68"/>
    </row>
    <row r="48" spans="1:27" ht="18.95" customHeight="1" x14ac:dyDescent="0.25">
      <c r="A48" s="56"/>
      <c r="D48" s="58"/>
      <c r="K48" s="62"/>
      <c r="L48" s="61">
        <f t="shared" si="1"/>
        <v>0</v>
      </c>
      <c r="O48" s="66"/>
      <c r="P48" s="4"/>
      <c r="V48" s="70"/>
      <c r="AA48" s="68"/>
    </row>
    <row r="49" spans="1:27" ht="18.95" customHeight="1" x14ac:dyDescent="0.25">
      <c r="A49" s="56"/>
      <c r="D49" s="56"/>
      <c r="K49" s="60"/>
      <c r="L49" s="61">
        <f t="shared" si="1"/>
        <v>0</v>
      </c>
      <c r="O49" s="56"/>
      <c r="P49" s="4"/>
      <c r="V49" s="70"/>
      <c r="AA49" s="68"/>
    </row>
    <row r="50" spans="1:27" ht="18.95" customHeight="1" x14ac:dyDescent="0.25">
      <c r="A50" s="56"/>
      <c r="D50" s="56"/>
      <c r="K50" s="60"/>
      <c r="L50" s="61">
        <f t="shared" si="1"/>
        <v>0</v>
      </c>
      <c r="O50" s="66"/>
      <c r="P50" s="4"/>
      <c r="V50" s="70"/>
      <c r="AA50" s="68"/>
    </row>
    <row r="51" spans="1:27" ht="18.95" customHeight="1" x14ac:dyDescent="0.25">
      <c r="A51" s="56"/>
      <c r="D51" s="56"/>
      <c r="K51" s="60"/>
      <c r="L51" s="61">
        <f t="shared" si="1"/>
        <v>0</v>
      </c>
      <c r="O51" s="56"/>
      <c r="P51" s="4"/>
      <c r="V51" s="70"/>
      <c r="AA51" s="68"/>
    </row>
    <row r="52" spans="1:27" ht="18.95" customHeight="1" x14ac:dyDescent="0.25">
      <c r="A52" s="56"/>
      <c r="D52" s="56"/>
      <c r="K52" s="60"/>
      <c r="L52" s="61">
        <f t="shared" si="1"/>
        <v>0</v>
      </c>
      <c r="O52" s="66"/>
      <c r="P52" s="4"/>
      <c r="V52" s="70"/>
      <c r="AA52" s="68"/>
    </row>
    <row r="53" spans="1:27" ht="18.95" customHeight="1" x14ac:dyDescent="0.25">
      <c r="A53" s="56"/>
      <c r="D53" s="56"/>
      <c r="K53" s="60"/>
      <c r="L53" s="61">
        <f t="shared" si="1"/>
        <v>0</v>
      </c>
      <c r="O53" s="66"/>
      <c r="P53" s="4"/>
      <c r="V53" s="70"/>
      <c r="AA53" s="68"/>
    </row>
    <row r="54" spans="1:27" ht="18.95" customHeight="1" x14ac:dyDescent="0.25">
      <c r="A54" s="56"/>
      <c r="D54" s="56"/>
      <c r="K54" s="60"/>
      <c r="L54" s="61">
        <f t="shared" si="1"/>
        <v>0</v>
      </c>
      <c r="O54" s="66"/>
      <c r="P54" s="4"/>
      <c r="V54" s="70"/>
      <c r="AA54" s="68"/>
    </row>
    <row r="55" spans="1:27" ht="18.95" customHeight="1" x14ac:dyDescent="0.25">
      <c r="A55" s="56"/>
      <c r="D55" s="56"/>
      <c r="K55" s="62"/>
      <c r="L55" s="61">
        <f t="shared" si="1"/>
        <v>0</v>
      </c>
      <c r="O55" s="66"/>
      <c r="P55" s="4"/>
      <c r="V55" s="70"/>
      <c r="AA55" s="68"/>
    </row>
    <row r="56" spans="1:27" ht="18.95" customHeight="1" x14ac:dyDescent="0.25">
      <c r="A56" s="56"/>
      <c r="D56" s="56"/>
      <c r="K56" s="60"/>
      <c r="L56" s="61">
        <f t="shared" si="1"/>
        <v>0</v>
      </c>
      <c r="O56" s="56"/>
      <c r="P56" s="4"/>
      <c r="V56" s="70"/>
      <c r="AA56" s="68"/>
    </row>
    <row r="57" spans="1:27" ht="18.95" customHeight="1" x14ac:dyDescent="0.25">
      <c r="A57" s="56"/>
      <c r="D57" s="56"/>
      <c r="K57" s="60"/>
      <c r="L57" s="61">
        <f t="shared" si="1"/>
        <v>0</v>
      </c>
      <c r="O57" s="66"/>
      <c r="P57" s="4"/>
      <c r="V57" s="70"/>
      <c r="AA57" s="68"/>
    </row>
    <row r="58" spans="1:27" ht="18.95" customHeight="1" x14ac:dyDescent="0.25">
      <c r="A58" s="56"/>
      <c r="D58" s="56"/>
      <c r="K58" s="60"/>
      <c r="L58" s="61">
        <f t="shared" si="1"/>
        <v>0</v>
      </c>
      <c r="O58" s="66"/>
      <c r="P58" s="4"/>
      <c r="V58" s="70"/>
      <c r="AA58" s="68"/>
    </row>
    <row r="59" spans="1:27" ht="18.95" customHeight="1" x14ac:dyDescent="0.25">
      <c r="A59" s="56"/>
      <c r="D59" s="56"/>
      <c r="K59" s="60"/>
      <c r="L59" s="61">
        <f t="shared" si="1"/>
        <v>0</v>
      </c>
      <c r="O59" s="56"/>
      <c r="P59" s="4"/>
      <c r="V59" s="70"/>
      <c r="AA59" s="68"/>
    </row>
    <row r="60" spans="1:27" ht="18.95" customHeight="1" x14ac:dyDescent="0.25">
      <c r="A60" s="56"/>
      <c r="D60" s="56"/>
      <c r="K60" s="62"/>
      <c r="L60" s="61">
        <f t="shared" si="1"/>
        <v>0</v>
      </c>
      <c r="O60" s="66"/>
      <c r="P60" s="4"/>
      <c r="V60" s="70"/>
      <c r="AA60" s="68"/>
    </row>
    <row r="61" spans="1:27" ht="18.95" customHeight="1" x14ac:dyDescent="0.25">
      <c r="A61" s="56"/>
      <c r="D61" s="56"/>
      <c r="K61" s="60"/>
      <c r="L61" s="61">
        <f t="shared" si="1"/>
        <v>0</v>
      </c>
      <c r="O61" s="56"/>
      <c r="P61" s="4"/>
      <c r="V61" s="70"/>
      <c r="AA61" s="68"/>
    </row>
    <row r="62" spans="1:27" ht="18.95" customHeight="1" x14ac:dyDescent="0.25">
      <c r="A62" s="56"/>
      <c r="D62" s="56"/>
      <c r="K62" s="60"/>
      <c r="L62" s="61">
        <f t="shared" si="1"/>
        <v>0</v>
      </c>
      <c r="O62" s="56"/>
      <c r="P62" s="4"/>
      <c r="V62" s="70"/>
      <c r="AA62" s="68"/>
    </row>
    <row r="63" spans="1:27" ht="18.95" customHeight="1" x14ac:dyDescent="0.25">
      <c r="A63" s="56"/>
      <c r="D63" s="56"/>
      <c r="K63" s="60"/>
      <c r="L63" s="61">
        <f t="shared" si="1"/>
        <v>0</v>
      </c>
      <c r="O63" s="56"/>
      <c r="P63" s="4"/>
      <c r="V63" s="70"/>
      <c r="AA63" s="68"/>
    </row>
    <row r="64" spans="1:27" ht="18.95" customHeight="1" x14ac:dyDescent="0.25">
      <c r="A64" s="56"/>
      <c r="D64" s="56"/>
      <c r="K64" s="62"/>
      <c r="L64" s="61">
        <f t="shared" si="1"/>
        <v>0</v>
      </c>
      <c r="O64" s="66"/>
      <c r="P64" s="4"/>
      <c r="V64" s="70"/>
      <c r="AA64" s="68"/>
    </row>
    <row r="65" spans="1:27" ht="18.95" customHeight="1" x14ac:dyDescent="0.25">
      <c r="A65" s="56"/>
      <c r="D65" s="56"/>
      <c r="K65" s="62"/>
      <c r="L65" s="61">
        <f t="shared" si="1"/>
        <v>0</v>
      </c>
      <c r="O65" s="66"/>
      <c r="P65" s="4"/>
      <c r="V65" s="70"/>
      <c r="AA65" s="68"/>
    </row>
    <row r="66" spans="1:27" ht="18.95" customHeight="1" x14ac:dyDescent="0.25">
      <c r="A66" s="56"/>
      <c r="D66" s="56"/>
      <c r="K66" s="62"/>
      <c r="L66" s="61">
        <f t="shared" si="1"/>
        <v>0</v>
      </c>
      <c r="O66" s="66"/>
      <c r="P66" s="4"/>
      <c r="V66" s="70"/>
      <c r="AA66" s="68"/>
    </row>
    <row r="67" spans="1:27" ht="18.95" customHeight="1" x14ac:dyDescent="0.25">
      <c r="A67" s="56"/>
      <c r="D67" s="56"/>
      <c r="K67" s="62"/>
      <c r="L67" s="61">
        <f t="shared" si="1"/>
        <v>0</v>
      </c>
      <c r="O67" s="56"/>
      <c r="P67" s="4"/>
      <c r="V67" s="70"/>
      <c r="AA67" s="68"/>
    </row>
    <row r="68" spans="1:27" ht="18.95" customHeight="1" x14ac:dyDescent="0.25">
      <c r="A68" s="56"/>
      <c r="D68" s="56"/>
      <c r="K68" s="60"/>
      <c r="L68" s="61">
        <f t="shared" si="1"/>
        <v>0</v>
      </c>
      <c r="O68" s="56"/>
      <c r="P68" s="4"/>
      <c r="V68" s="70"/>
      <c r="AA68" s="68"/>
    </row>
    <row r="69" spans="1:27" ht="18.95" customHeight="1" x14ac:dyDescent="0.25">
      <c r="A69" s="56"/>
      <c r="D69" s="56"/>
      <c r="K69" s="60"/>
      <c r="L69" s="61">
        <f t="shared" si="1"/>
        <v>0</v>
      </c>
      <c r="O69" s="66"/>
      <c r="P69" s="4"/>
      <c r="V69" s="70"/>
      <c r="AA69" s="68"/>
    </row>
    <row r="70" spans="1:27" ht="18.95" customHeight="1" x14ac:dyDescent="0.25">
      <c r="A70" s="56"/>
      <c r="D70" s="56"/>
      <c r="K70" s="60"/>
      <c r="L70" s="61">
        <f t="shared" si="1"/>
        <v>0</v>
      </c>
      <c r="O70" s="66"/>
      <c r="P70" s="4"/>
      <c r="V70" s="70"/>
      <c r="AA70" s="68"/>
    </row>
    <row r="71" spans="1:27" ht="18.95" customHeight="1" x14ac:dyDescent="0.25">
      <c r="A71" s="56"/>
      <c r="D71" s="56"/>
      <c r="K71" s="60"/>
      <c r="L71" s="61">
        <f t="shared" si="1"/>
        <v>0</v>
      </c>
      <c r="O71" s="66"/>
      <c r="P71" s="4"/>
      <c r="V71" s="70"/>
      <c r="AA71" s="68"/>
    </row>
    <row r="72" spans="1:27" ht="18.95" customHeight="1" x14ac:dyDescent="0.25">
      <c r="A72" s="56"/>
      <c r="D72" s="56"/>
      <c r="K72" s="60"/>
      <c r="L72" s="61">
        <f t="shared" si="1"/>
        <v>0</v>
      </c>
      <c r="O72" s="66"/>
      <c r="P72" s="4"/>
      <c r="V72" s="70"/>
      <c r="AA72" s="68"/>
    </row>
    <row r="73" spans="1:27" ht="18.95" customHeight="1" x14ac:dyDescent="0.25">
      <c r="A73" s="56"/>
      <c r="D73" s="56"/>
      <c r="K73" s="60"/>
      <c r="L73" s="61">
        <f t="shared" si="1"/>
        <v>0</v>
      </c>
      <c r="O73" s="66"/>
      <c r="P73" s="4"/>
      <c r="V73" s="70"/>
      <c r="AA73" s="68"/>
    </row>
    <row r="74" spans="1:27" ht="18.95" customHeight="1" x14ac:dyDescent="0.25">
      <c r="A74" s="56"/>
      <c r="D74" s="56"/>
      <c r="K74" s="62"/>
      <c r="L74" s="61">
        <f t="shared" si="1"/>
        <v>0</v>
      </c>
      <c r="O74" s="66"/>
      <c r="P74" s="4"/>
      <c r="V74" s="70"/>
      <c r="AA74" s="68"/>
    </row>
    <row r="75" spans="1:27" ht="18.95" customHeight="1" x14ac:dyDescent="0.25">
      <c r="A75" s="56"/>
      <c r="D75" s="56"/>
      <c r="K75" s="62"/>
      <c r="L75" s="61">
        <f t="shared" ref="L75:L106" si="2">+K75/1000</f>
        <v>0</v>
      </c>
      <c r="O75" s="66"/>
      <c r="P75" s="4"/>
      <c r="V75" s="70"/>
      <c r="AA75" s="68"/>
    </row>
    <row r="76" spans="1:27" ht="18.95" customHeight="1" x14ac:dyDescent="0.25">
      <c r="A76" s="56"/>
      <c r="D76" s="56"/>
      <c r="K76" s="60"/>
      <c r="L76" s="61">
        <f t="shared" si="2"/>
        <v>0</v>
      </c>
      <c r="O76" s="66"/>
      <c r="P76" s="4"/>
      <c r="V76" s="70"/>
      <c r="AA76" s="68"/>
    </row>
    <row r="77" spans="1:27" ht="18.95" customHeight="1" x14ac:dyDescent="0.25">
      <c r="A77" s="56"/>
      <c r="D77" s="56"/>
      <c r="K77" s="60"/>
      <c r="L77" s="61">
        <f t="shared" si="2"/>
        <v>0</v>
      </c>
      <c r="O77" s="66"/>
      <c r="P77" s="4"/>
      <c r="V77" s="70"/>
      <c r="AA77" s="68"/>
    </row>
    <row r="78" spans="1:27" ht="18.95" customHeight="1" x14ac:dyDescent="0.25">
      <c r="A78" s="56"/>
      <c r="D78" s="56"/>
      <c r="K78" s="60"/>
      <c r="L78" s="61">
        <f t="shared" si="2"/>
        <v>0</v>
      </c>
      <c r="O78" s="56"/>
      <c r="P78" s="4"/>
      <c r="V78" s="70"/>
      <c r="AA78" s="68"/>
    </row>
    <row r="79" spans="1:27" ht="18.95" customHeight="1" x14ac:dyDescent="0.25">
      <c r="A79" s="56"/>
      <c r="D79" s="56"/>
      <c r="K79" s="60"/>
      <c r="L79" s="61">
        <f t="shared" si="2"/>
        <v>0</v>
      </c>
      <c r="O79" s="66"/>
      <c r="P79" s="4"/>
      <c r="V79" s="70"/>
      <c r="AA79" s="68"/>
    </row>
    <row r="80" spans="1:27" ht="18.95" customHeight="1" x14ac:dyDescent="0.25">
      <c r="A80" s="56"/>
      <c r="D80" s="56"/>
      <c r="K80" s="60"/>
      <c r="L80" s="61">
        <f t="shared" si="2"/>
        <v>0</v>
      </c>
      <c r="O80" s="66"/>
      <c r="P80" s="4"/>
      <c r="V80" s="70"/>
      <c r="AA80" s="68"/>
    </row>
    <row r="81" spans="1:27" ht="18.95" customHeight="1" x14ac:dyDescent="0.25">
      <c r="A81" s="56"/>
      <c r="D81" s="56"/>
      <c r="K81" s="60"/>
      <c r="L81" s="61">
        <f t="shared" si="2"/>
        <v>0</v>
      </c>
      <c r="O81" s="66"/>
      <c r="P81" s="4"/>
      <c r="V81" s="70"/>
      <c r="AA81" s="68"/>
    </row>
    <row r="82" spans="1:27" ht="18.95" customHeight="1" x14ac:dyDescent="0.25">
      <c r="A82" s="56"/>
      <c r="D82" s="56"/>
      <c r="K82" s="62"/>
      <c r="L82" s="61">
        <f t="shared" si="2"/>
        <v>0</v>
      </c>
      <c r="O82" s="66"/>
      <c r="P82" s="4"/>
      <c r="V82" s="70"/>
      <c r="AA82" s="68"/>
    </row>
    <row r="83" spans="1:27" ht="18.95" customHeight="1" x14ac:dyDescent="0.25">
      <c r="A83" s="56"/>
      <c r="D83" s="56"/>
      <c r="K83" s="62"/>
      <c r="L83" s="61">
        <f t="shared" si="2"/>
        <v>0</v>
      </c>
      <c r="O83" s="66"/>
      <c r="P83" s="4"/>
      <c r="V83" s="70"/>
      <c r="AA83" s="68"/>
    </row>
    <row r="84" spans="1:27" ht="18.95" customHeight="1" x14ac:dyDescent="0.25">
      <c r="A84" s="56"/>
      <c r="D84" s="56"/>
      <c r="K84" s="60"/>
      <c r="L84" s="61">
        <f t="shared" si="2"/>
        <v>0</v>
      </c>
      <c r="O84" s="66"/>
      <c r="P84" s="4"/>
      <c r="V84" s="70"/>
      <c r="AA84" s="68"/>
    </row>
    <row r="85" spans="1:27" ht="18.95" customHeight="1" x14ac:dyDescent="0.25">
      <c r="A85" s="56"/>
      <c r="D85" s="56"/>
      <c r="K85" s="60"/>
      <c r="L85" s="61">
        <f t="shared" si="2"/>
        <v>0</v>
      </c>
      <c r="O85" s="66"/>
      <c r="P85" s="4"/>
      <c r="V85" s="70"/>
      <c r="AA85" s="68"/>
    </row>
    <row r="86" spans="1:27" ht="18.95" customHeight="1" x14ac:dyDescent="0.25">
      <c r="A86" s="56"/>
      <c r="D86" s="56"/>
      <c r="K86" s="60"/>
      <c r="L86" s="61">
        <f t="shared" si="2"/>
        <v>0</v>
      </c>
      <c r="O86" s="66"/>
      <c r="P86" s="4"/>
      <c r="V86" s="70"/>
      <c r="AA86" s="68"/>
    </row>
    <row r="87" spans="1:27" ht="18.95" customHeight="1" x14ac:dyDescent="0.25">
      <c r="A87" s="56"/>
      <c r="D87" s="56"/>
      <c r="K87" s="60"/>
      <c r="L87" s="61">
        <f t="shared" si="2"/>
        <v>0</v>
      </c>
      <c r="O87" s="56"/>
      <c r="P87" s="4"/>
      <c r="V87" s="70"/>
      <c r="AA87" s="68"/>
    </row>
    <row r="88" spans="1:27" ht="18.95" customHeight="1" x14ac:dyDescent="0.25">
      <c r="A88" s="56"/>
      <c r="D88" s="56"/>
      <c r="K88" s="60"/>
      <c r="L88" s="61">
        <f t="shared" si="2"/>
        <v>0</v>
      </c>
      <c r="O88" s="66"/>
      <c r="P88" s="4"/>
      <c r="V88" s="70"/>
      <c r="AA88" s="68"/>
    </row>
    <row r="89" spans="1:27" ht="18.95" customHeight="1" x14ac:dyDescent="0.25">
      <c r="A89" s="56"/>
      <c r="D89" s="56"/>
      <c r="K89" s="60"/>
      <c r="L89" s="61">
        <f t="shared" si="2"/>
        <v>0</v>
      </c>
      <c r="O89" s="66"/>
      <c r="P89" s="4"/>
      <c r="V89" s="70"/>
      <c r="AA89" s="68"/>
    </row>
    <row r="90" spans="1:27" ht="18.95" customHeight="1" x14ac:dyDescent="0.25">
      <c r="A90" s="56"/>
      <c r="D90" s="56"/>
      <c r="K90" s="60"/>
      <c r="L90" s="61">
        <f t="shared" si="2"/>
        <v>0</v>
      </c>
      <c r="O90" s="66"/>
      <c r="P90" s="4"/>
      <c r="V90" s="70"/>
      <c r="AA90" s="68"/>
    </row>
    <row r="91" spans="1:27" ht="18.95" customHeight="1" x14ac:dyDescent="0.25">
      <c r="A91" s="56"/>
      <c r="D91" s="56"/>
      <c r="K91" s="62"/>
      <c r="L91" s="61">
        <f t="shared" si="2"/>
        <v>0</v>
      </c>
      <c r="O91" s="66"/>
      <c r="P91" s="4"/>
      <c r="V91" s="70"/>
      <c r="AA91" s="68"/>
    </row>
    <row r="92" spans="1:27" ht="18.95" customHeight="1" x14ac:dyDescent="0.25">
      <c r="A92" s="56"/>
      <c r="D92" s="56"/>
      <c r="K92" s="60"/>
      <c r="L92" s="61">
        <f t="shared" si="2"/>
        <v>0</v>
      </c>
      <c r="O92" s="66"/>
      <c r="P92" s="4"/>
      <c r="V92" s="70"/>
      <c r="AA92" s="68"/>
    </row>
    <row r="93" spans="1:27" ht="18.95" customHeight="1" x14ac:dyDescent="0.25">
      <c r="A93" s="56"/>
      <c r="D93" s="56"/>
      <c r="K93" s="60"/>
      <c r="L93" s="61">
        <f t="shared" si="2"/>
        <v>0</v>
      </c>
      <c r="O93" s="66"/>
      <c r="P93" s="4"/>
      <c r="V93" s="70"/>
      <c r="AA93" s="68"/>
    </row>
    <row r="94" spans="1:27" ht="18.95" customHeight="1" x14ac:dyDescent="0.25">
      <c r="A94" s="56"/>
      <c r="D94" s="56"/>
      <c r="K94" s="62"/>
      <c r="L94" s="61">
        <f t="shared" si="2"/>
        <v>0</v>
      </c>
      <c r="O94" s="66"/>
      <c r="P94" s="4"/>
      <c r="V94" s="70"/>
      <c r="AA94" s="68"/>
    </row>
    <row r="95" spans="1:27" ht="18.95" customHeight="1" x14ac:dyDescent="0.25">
      <c r="A95" s="56"/>
      <c r="D95" s="56"/>
      <c r="K95" s="62"/>
      <c r="L95" s="61">
        <f t="shared" si="2"/>
        <v>0</v>
      </c>
      <c r="O95" s="66"/>
      <c r="P95" s="4"/>
      <c r="V95" s="70"/>
      <c r="AA95" s="68"/>
    </row>
    <row r="96" spans="1:27" ht="18.95" customHeight="1" x14ac:dyDescent="0.25">
      <c r="A96" s="56"/>
      <c r="D96" s="56"/>
      <c r="K96" s="60"/>
      <c r="L96" s="61">
        <f t="shared" si="2"/>
        <v>0</v>
      </c>
      <c r="O96" s="66"/>
      <c r="P96" s="4"/>
      <c r="V96" s="70"/>
      <c r="AA96" s="68"/>
    </row>
    <row r="97" spans="1:27" ht="18.95" customHeight="1" x14ac:dyDescent="0.25">
      <c r="A97" s="56"/>
      <c r="D97" s="56"/>
      <c r="K97" s="60"/>
      <c r="L97" s="61">
        <f t="shared" si="2"/>
        <v>0</v>
      </c>
      <c r="O97" s="66"/>
      <c r="P97" s="4"/>
      <c r="V97" s="70"/>
      <c r="AA97" s="68"/>
    </row>
    <row r="98" spans="1:27" ht="18.95" customHeight="1" x14ac:dyDescent="0.25">
      <c r="A98" s="56"/>
      <c r="D98" s="56"/>
      <c r="K98" s="60"/>
      <c r="L98" s="61">
        <f t="shared" si="2"/>
        <v>0</v>
      </c>
      <c r="O98" s="56"/>
      <c r="P98" s="4"/>
      <c r="V98" s="70"/>
      <c r="AA98" s="68"/>
    </row>
    <row r="99" spans="1:27" ht="18.95" customHeight="1" x14ac:dyDescent="0.25">
      <c r="A99" s="56"/>
      <c r="D99" s="56"/>
      <c r="K99" s="60"/>
      <c r="L99" s="61">
        <f t="shared" si="2"/>
        <v>0</v>
      </c>
      <c r="O99" s="66"/>
      <c r="P99" s="4"/>
      <c r="V99" s="70"/>
      <c r="AA99" s="68"/>
    </row>
    <row r="100" spans="1:27" ht="18.95" customHeight="1" x14ac:dyDescent="0.25">
      <c r="A100" s="56"/>
      <c r="D100" s="56"/>
      <c r="K100" s="62"/>
      <c r="L100" s="61">
        <f t="shared" si="2"/>
        <v>0</v>
      </c>
      <c r="O100" s="66"/>
      <c r="P100" s="4"/>
      <c r="V100" s="70"/>
      <c r="AA100" s="68"/>
    </row>
    <row r="101" spans="1:27" ht="18.95" customHeight="1" x14ac:dyDescent="0.25">
      <c r="A101" s="56"/>
      <c r="D101" s="56"/>
      <c r="K101" s="60"/>
      <c r="L101" s="61">
        <f t="shared" si="2"/>
        <v>0</v>
      </c>
      <c r="O101" s="66"/>
      <c r="P101" s="4"/>
      <c r="V101" s="70"/>
      <c r="AA101" s="68"/>
    </row>
    <row r="102" spans="1:27" ht="18.95" customHeight="1" x14ac:dyDescent="0.25">
      <c r="A102" s="56"/>
      <c r="D102" s="56"/>
      <c r="K102" s="60"/>
      <c r="L102" s="61">
        <f t="shared" si="2"/>
        <v>0</v>
      </c>
      <c r="O102" s="56"/>
      <c r="P102" s="4"/>
      <c r="V102" s="70"/>
      <c r="AA102" s="68"/>
    </row>
    <row r="103" spans="1:27" ht="18.95" customHeight="1" x14ac:dyDescent="0.25">
      <c r="A103" s="56"/>
      <c r="D103" s="56"/>
      <c r="K103" s="60"/>
      <c r="L103" s="61">
        <f t="shared" si="2"/>
        <v>0</v>
      </c>
      <c r="O103" s="66"/>
      <c r="P103" s="4"/>
      <c r="V103" s="70"/>
      <c r="AA103" s="68"/>
    </row>
    <row r="104" spans="1:27" ht="18.95" customHeight="1" x14ac:dyDescent="0.25">
      <c r="A104" s="56"/>
      <c r="D104" s="56"/>
      <c r="K104" s="60"/>
      <c r="L104" s="61">
        <f t="shared" si="2"/>
        <v>0</v>
      </c>
      <c r="O104" s="66"/>
      <c r="P104" s="4"/>
      <c r="V104" s="70"/>
      <c r="AA104" s="68"/>
    </row>
    <row r="105" spans="1:27" ht="18.95" customHeight="1" x14ac:dyDescent="0.25">
      <c r="A105" s="56"/>
      <c r="D105" s="56"/>
      <c r="K105" s="62"/>
      <c r="L105" s="61">
        <f t="shared" si="2"/>
        <v>0</v>
      </c>
      <c r="O105" s="66"/>
      <c r="P105" s="4"/>
      <c r="V105" s="70"/>
      <c r="AA105" s="68"/>
    </row>
    <row r="106" spans="1:27" ht="18.95" customHeight="1" x14ac:dyDescent="0.25">
      <c r="A106" s="56"/>
      <c r="D106" s="56"/>
      <c r="K106" s="60"/>
      <c r="L106" s="61">
        <f t="shared" si="2"/>
        <v>0</v>
      </c>
      <c r="O106" s="66"/>
      <c r="P106" s="4"/>
      <c r="V106" s="70"/>
      <c r="AA106" s="68"/>
    </row>
    <row r="107" spans="1:27" ht="18.95" customHeight="1" x14ac:dyDescent="0.25">
      <c r="A107" s="56"/>
      <c r="D107" s="56"/>
      <c r="K107" s="60"/>
      <c r="L107" s="61">
        <f t="shared" ref="L107:L138" si="3">+K107/1000</f>
        <v>0</v>
      </c>
      <c r="O107" s="66"/>
      <c r="P107" s="4"/>
      <c r="V107" s="70"/>
      <c r="AA107" s="68"/>
    </row>
    <row r="108" spans="1:27" ht="18.95" customHeight="1" x14ac:dyDescent="0.25">
      <c r="A108" s="56"/>
      <c r="D108" s="56"/>
      <c r="K108" s="60"/>
      <c r="L108" s="61">
        <f t="shared" si="3"/>
        <v>0</v>
      </c>
      <c r="O108" s="66"/>
      <c r="P108" s="4"/>
      <c r="V108" s="70"/>
      <c r="AA108" s="68"/>
    </row>
    <row r="109" spans="1:27" ht="18.95" customHeight="1" x14ac:dyDescent="0.25">
      <c r="A109" s="56"/>
      <c r="D109" s="56"/>
      <c r="K109" s="60"/>
      <c r="L109" s="61">
        <f t="shared" si="3"/>
        <v>0</v>
      </c>
      <c r="O109" s="66"/>
      <c r="P109" s="4"/>
      <c r="V109" s="70"/>
      <c r="AA109" s="68"/>
    </row>
    <row r="110" spans="1:27" ht="18.95" customHeight="1" x14ac:dyDescent="0.25">
      <c r="A110" s="56"/>
      <c r="D110" s="56"/>
      <c r="K110" s="60"/>
      <c r="L110" s="61">
        <f t="shared" si="3"/>
        <v>0</v>
      </c>
      <c r="O110" s="66"/>
      <c r="P110" s="4"/>
      <c r="V110" s="70"/>
      <c r="AA110" s="68"/>
    </row>
    <row r="111" spans="1:27" ht="18.95" customHeight="1" x14ac:dyDescent="0.25">
      <c r="A111" s="56"/>
      <c r="D111" s="56"/>
      <c r="K111" s="62"/>
      <c r="L111" s="61">
        <f t="shared" si="3"/>
        <v>0</v>
      </c>
      <c r="O111" s="66"/>
      <c r="P111" s="4"/>
      <c r="V111" s="70"/>
      <c r="AA111" s="68"/>
    </row>
    <row r="112" spans="1:27" ht="18.95" customHeight="1" x14ac:dyDescent="0.25">
      <c r="A112" s="56"/>
      <c r="D112" s="56"/>
      <c r="K112" s="60"/>
      <c r="L112" s="61">
        <f t="shared" si="3"/>
        <v>0</v>
      </c>
      <c r="O112" s="66"/>
      <c r="P112" s="4"/>
      <c r="V112" s="70"/>
      <c r="AA112" s="68"/>
    </row>
    <row r="113" spans="1:27" ht="18.95" customHeight="1" x14ac:dyDescent="0.25">
      <c r="A113" s="56"/>
      <c r="D113" s="56"/>
      <c r="K113" s="60"/>
      <c r="L113" s="61">
        <f t="shared" si="3"/>
        <v>0</v>
      </c>
      <c r="O113" s="66"/>
      <c r="P113" s="4"/>
      <c r="V113" s="70"/>
      <c r="AA113" s="68"/>
    </row>
    <row r="114" spans="1:27" ht="18.95" customHeight="1" x14ac:dyDescent="0.25">
      <c r="A114" s="56"/>
      <c r="D114" s="56"/>
      <c r="K114" s="60"/>
      <c r="L114" s="61">
        <f t="shared" si="3"/>
        <v>0</v>
      </c>
      <c r="O114" s="66"/>
      <c r="P114" s="4"/>
      <c r="V114" s="70"/>
      <c r="AA114" s="68"/>
    </row>
    <row r="115" spans="1:27" ht="18.95" customHeight="1" x14ac:dyDescent="0.25">
      <c r="A115" s="56"/>
      <c r="D115" s="56"/>
      <c r="K115" s="62"/>
      <c r="L115" s="61">
        <f t="shared" si="3"/>
        <v>0</v>
      </c>
      <c r="O115" s="56"/>
      <c r="P115" s="4"/>
      <c r="V115" s="70"/>
      <c r="AA115" s="68"/>
    </row>
    <row r="116" spans="1:27" ht="18.95" customHeight="1" x14ac:dyDescent="0.25">
      <c r="A116" s="56"/>
      <c r="D116" s="56"/>
      <c r="K116" s="60"/>
      <c r="L116" s="61">
        <f t="shared" si="3"/>
        <v>0</v>
      </c>
      <c r="O116" s="66"/>
      <c r="P116" s="4"/>
      <c r="V116" s="70"/>
      <c r="AA116" s="68"/>
    </row>
    <row r="117" spans="1:27" ht="18.95" customHeight="1" x14ac:dyDescent="0.25">
      <c r="A117" s="56"/>
      <c r="D117" s="56"/>
      <c r="K117" s="62"/>
      <c r="L117" s="61">
        <f t="shared" si="3"/>
        <v>0</v>
      </c>
      <c r="O117" s="66"/>
      <c r="P117" s="4"/>
      <c r="V117" s="70"/>
      <c r="AA117" s="68"/>
    </row>
    <row r="118" spans="1:27" ht="18.95" customHeight="1" x14ac:dyDescent="0.25">
      <c r="A118" s="56"/>
      <c r="D118" s="56"/>
      <c r="K118" s="60"/>
      <c r="L118" s="61">
        <f t="shared" si="3"/>
        <v>0</v>
      </c>
      <c r="O118" s="56"/>
      <c r="P118" s="4"/>
      <c r="V118" s="70"/>
      <c r="AA118" s="68"/>
    </row>
    <row r="119" spans="1:27" ht="18.95" customHeight="1" x14ac:dyDescent="0.25">
      <c r="A119" s="56"/>
      <c r="D119" s="56"/>
      <c r="K119" s="62"/>
      <c r="L119" s="61">
        <f t="shared" si="3"/>
        <v>0</v>
      </c>
      <c r="O119" s="56"/>
      <c r="P119" s="4"/>
      <c r="V119" s="70"/>
      <c r="AA119" s="68"/>
    </row>
    <row r="120" spans="1:27" ht="18.95" customHeight="1" x14ac:dyDescent="0.25">
      <c r="A120" s="56"/>
      <c r="D120" s="56"/>
      <c r="K120" s="60"/>
      <c r="L120" s="61">
        <f t="shared" si="3"/>
        <v>0</v>
      </c>
      <c r="O120" s="56"/>
      <c r="P120" s="4"/>
      <c r="V120" s="70"/>
      <c r="AA120" s="68"/>
    </row>
    <row r="121" spans="1:27" ht="18.95" customHeight="1" x14ac:dyDescent="0.25">
      <c r="A121" s="56"/>
      <c r="D121" s="56"/>
      <c r="K121" s="60"/>
      <c r="L121" s="61">
        <f t="shared" si="3"/>
        <v>0</v>
      </c>
      <c r="O121" s="66"/>
      <c r="P121" s="4"/>
      <c r="V121" s="70"/>
      <c r="AA121" s="68"/>
    </row>
    <row r="122" spans="1:27" ht="18.95" customHeight="1" x14ac:dyDescent="0.25">
      <c r="A122" s="56"/>
      <c r="D122" s="56"/>
      <c r="K122" s="62"/>
      <c r="L122" s="61">
        <f t="shared" si="3"/>
        <v>0</v>
      </c>
      <c r="O122" s="66"/>
      <c r="P122" s="4"/>
      <c r="V122" s="70"/>
      <c r="AA122" s="68"/>
    </row>
    <row r="123" spans="1:27" ht="18.95" customHeight="1" x14ac:dyDescent="0.25">
      <c r="A123" s="56"/>
      <c r="D123" s="56"/>
      <c r="K123" s="60"/>
      <c r="L123" s="61">
        <f t="shared" si="3"/>
        <v>0</v>
      </c>
      <c r="O123" s="66"/>
      <c r="P123" s="4"/>
      <c r="V123" s="70"/>
      <c r="AA123" s="68"/>
    </row>
    <row r="124" spans="1:27" ht="18.95" customHeight="1" x14ac:dyDescent="0.25">
      <c r="A124" s="56"/>
      <c r="D124" s="56"/>
      <c r="K124" s="60"/>
      <c r="L124" s="61">
        <f t="shared" si="3"/>
        <v>0</v>
      </c>
      <c r="O124" s="66"/>
      <c r="P124" s="4"/>
      <c r="V124" s="70"/>
      <c r="AA124" s="68"/>
    </row>
    <row r="125" spans="1:27" ht="18.95" customHeight="1" x14ac:dyDescent="0.25">
      <c r="A125" s="56"/>
      <c r="D125" s="56"/>
      <c r="K125" s="60"/>
      <c r="L125" s="61">
        <f t="shared" si="3"/>
        <v>0</v>
      </c>
      <c r="O125" s="66"/>
      <c r="P125" s="4"/>
      <c r="V125" s="70"/>
      <c r="AA125" s="68"/>
    </row>
    <row r="126" spans="1:27" ht="18.95" customHeight="1" x14ac:dyDescent="0.25">
      <c r="A126" s="56"/>
      <c r="D126" s="56"/>
      <c r="K126" s="60"/>
      <c r="L126" s="61">
        <f t="shared" si="3"/>
        <v>0</v>
      </c>
      <c r="O126" s="56"/>
      <c r="P126" s="4"/>
      <c r="V126" s="70"/>
      <c r="AA126" s="68"/>
    </row>
    <row r="127" spans="1:27" ht="18.95" customHeight="1" x14ac:dyDescent="0.25">
      <c r="A127" s="56"/>
      <c r="D127" s="56"/>
      <c r="K127" s="62"/>
      <c r="L127" s="61">
        <f t="shared" si="3"/>
        <v>0</v>
      </c>
      <c r="O127" s="56"/>
      <c r="P127" s="4"/>
      <c r="V127" s="70"/>
      <c r="AA127" s="68"/>
    </row>
    <row r="128" spans="1:27" ht="18.95" customHeight="1" x14ac:dyDescent="0.25">
      <c r="A128" s="56"/>
      <c r="D128" s="56"/>
      <c r="K128" s="60"/>
      <c r="L128" s="61">
        <f t="shared" si="3"/>
        <v>0</v>
      </c>
      <c r="O128" s="56"/>
      <c r="P128" s="4"/>
      <c r="V128" s="70"/>
      <c r="AA128" s="68"/>
    </row>
    <row r="129" spans="1:27" ht="18.95" customHeight="1" x14ac:dyDescent="0.25">
      <c r="A129" s="56"/>
      <c r="D129" s="56"/>
      <c r="K129" s="62"/>
      <c r="L129" s="61">
        <f t="shared" si="3"/>
        <v>0</v>
      </c>
      <c r="O129" s="66"/>
      <c r="P129" s="4"/>
      <c r="V129" s="70"/>
      <c r="AA129" s="68"/>
    </row>
    <row r="130" spans="1:27" ht="18.95" customHeight="1" x14ac:dyDescent="0.25">
      <c r="A130" s="56"/>
      <c r="D130" s="56"/>
      <c r="K130" s="62"/>
      <c r="L130" s="61">
        <f t="shared" si="3"/>
        <v>0</v>
      </c>
      <c r="O130" s="66"/>
      <c r="P130" s="4"/>
      <c r="V130" s="70"/>
      <c r="AA130" s="68"/>
    </row>
    <row r="131" spans="1:27" ht="18.95" customHeight="1" x14ac:dyDescent="0.25">
      <c r="A131" s="56"/>
      <c r="D131" s="56"/>
      <c r="K131" s="60"/>
      <c r="L131" s="61">
        <f t="shared" si="3"/>
        <v>0</v>
      </c>
      <c r="O131" s="66"/>
      <c r="P131" s="4"/>
      <c r="V131" s="70"/>
      <c r="AA131" s="68"/>
    </row>
    <row r="132" spans="1:27" ht="18.95" customHeight="1" x14ac:dyDescent="0.25">
      <c r="A132" s="56"/>
      <c r="D132" s="56"/>
      <c r="K132" s="60"/>
      <c r="L132" s="61">
        <f t="shared" si="3"/>
        <v>0</v>
      </c>
      <c r="O132" s="66"/>
      <c r="P132" s="4"/>
      <c r="V132" s="70"/>
      <c r="AA132" s="68"/>
    </row>
    <row r="133" spans="1:27" ht="18.95" customHeight="1" x14ac:dyDescent="0.25">
      <c r="A133" s="56"/>
      <c r="D133" s="56"/>
      <c r="K133" s="60"/>
      <c r="L133" s="61">
        <f t="shared" si="3"/>
        <v>0</v>
      </c>
      <c r="O133" s="66"/>
      <c r="P133" s="4"/>
      <c r="V133" s="70"/>
      <c r="AA133" s="68"/>
    </row>
    <row r="134" spans="1:27" ht="18.95" customHeight="1" x14ac:dyDescent="0.25">
      <c r="A134" s="56"/>
      <c r="D134" s="56"/>
      <c r="K134" s="60"/>
      <c r="L134" s="61">
        <f t="shared" si="3"/>
        <v>0</v>
      </c>
      <c r="O134" s="66"/>
      <c r="P134" s="4"/>
      <c r="V134" s="70"/>
      <c r="AA134" s="68"/>
    </row>
    <row r="135" spans="1:27" ht="18.95" customHeight="1" x14ac:dyDescent="0.25">
      <c r="A135" s="56"/>
      <c r="D135" s="56"/>
      <c r="K135" s="60"/>
      <c r="L135" s="61">
        <f t="shared" si="3"/>
        <v>0</v>
      </c>
      <c r="O135" s="66"/>
      <c r="P135" s="4"/>
      <c r="V135" s="70"/>
      <c r="AA135" s="68"/>
    </row>
    <row r="136" spans="1:27" ht="18.95" customHeight="1" x14ac:dyDescent="0.25">
      <c r="A136" s="56"/>
      <c r="D136" s="56"/>
      <c r="K136" s="60"/>
      <c r="L136" s="61">
        <f t="shared" si="3"/>
        <v>0</v>
      </c>
      <c r="O136" s="66"/>
      <c r="P136" s="4"/>
      <c r="V136" s="70"/>
      <c r="AA136" s="68"/>
    </row>
    <row r="137" spans="1:27" ht="18.95" customHeight="1" x14ac:dyDescent="0.25">
      <c r="A137" s="56"/>
      <c r="D137" s="56"/>
      <c r="K137" s="60"/>
      <c r="L137" s="61">
        <f t="shared" si="3"/>
        <v>0</v>
      </c>
      <c r="O137" s="56"/>
      <c r="P137" s="4"/>
      <c r="V137" s="70"/>
      <c r="AA137" s="68"/>
    </row>
    <row r="138" spans="1:27" ht="18.95" customHeight="1" x14ac:dyDescent="0.25">
      <c r="A138" s="56"/>
      <c r="D138" s="56"/>
      <c r="K138" s="60"/>
      <c r="L138" s="61">
        <f t="shared" si="3"/>
        <v>0</v>
      </c>
      <c r="O138" s="56"/>
      <c r="P138" s="4"/>
      <c r="V138" s="70"/>
      <c r="AA138" s="68"/>
    </row>
    <row r="139" spans="1:27" ht="18.95" customHeight="1" x14ac:dyDescent="0.25">
      <c r="A139" s="56"/>
      <c r="D139" s="56"/>
      <c r="K139" s="60"/>
      <c r="L139" s="61">
        <f t="shared" ref="L139:L170" si="4">+K139/1000</f>
        <v>0</v>
      </c>
      <c r="O139" s="66"/>
      <c r="P139" s="4"/>
      <c r="V139" s="70"/>
      <c r="AA139" s="68"/>
    </row>
    <row r="140" spans="1:27" ht="18.95" customHeight="1" x14ac:dyDescent="0.25">
      <c r="A140" s="56"/>
      <c r="D140" s="56"/>
      <c r="K140" s="60"/>
      <c r="L140" s="61">
        <f t="shared" si="4"/>
        <v>0</v>
      </c>
      <c r="O140" s="66"/>
      <c r="P140" s="4"/>
      <c r="V140" s="70"/>
      <c r="AA140" s="68"/>
    </row>
    <row r="141" spans="1:27" ht="18.95" customHeight="1" x14ac:dyDescent="0.25">
      <c r="A141" s="56"/>
      <c r="D141" s="56"/>
      <c r="K141" s="60"/>
      <c r="L141" s="61">
        <f t="shared" si="4"/>
        <v>0</v>
      </c>
      <c r="O141" s="56"/>
      <c r="P141" s="4"/>
      <c r="V141" s="70"/>
      <c r="AA141" s="68"/>
    </row>
    <row r="142" spans="1:27" ht="18.95" customHeight="1" x14ac:dyDescent="0.25">
      <c r="A142" s="56"/>
      <c r="D142" s="56"/>
      <c r="K142" s="62"/>
      <c r="L142" s="61">
        <f t="shared" si="4"/>
        <v>0</v>
      </c>
      <c r="O142" s="56"/>
      <c r="P142" s="4"/>
      <c r="V142" s="70"/>
      <c r="AA142" s="68"/>
    </row>
    <row r="143" spans="1:27" ht="18.95" customHeight="1" x14ac:dyDescent="0.25">
      <c r="A143" s="56"/>
      <c r="D143" s="56"/>
      <c r="K143" s="60"/>
      <c r="L143" s="61">
        <f t="shared" si="4"/>
        <v>0</v>
      </c>
      <c r="O143" s="56"/>
      <c r="P143" s="4"/>
      <c r="V143" s="70"/>
      <c r="AA143" s="68"/>
    </row>
    <row r="144" spans="1:27" ht="18.95" customHeight="1" x14ac:dyDescent="0.25">
      <c r="A144" s="56"/>
      <c r="D144" s="56"/>
      <c r="K144" s="60"/>
      <c r="L144" s="61">
        <f t="shared" si="4"/>
        <v>0</v>
      </c>
      <c r="O144" s="66"/>
      <c r="P144" s="4"/>
      <c r="V144" s="70"/>
      <c r="AA144" s="68"/>
    </row>
    <row r="145" spans="1:27" ht="18.95" customHeight="1" x14ac:dyDescent="0.25">
      <c r="A145" s="56"/>
      <c r="D145" s="56"/>
      <c r="K145" s="60"/>
      <c r="L145" s="61">
        <f t="shared" si="4"/>
        <v>0</v>
      </c>
      <c r="O145" s="56"/>
      <c r="P145" s="4"/>
      <c r="V145" s="70"/>
      <c r="AA145" s="68"/>
    </row>
    <row r="146" spans="1:27" ht="18.95" customHeight="1" x14ac:dyDescent="0.25">
      <c r="A146" s="56"/>
      <c r="D146" s="56"/>
      <c r="K146" s="60"/>
      <c r="L146" s="61">
        <f t="shared" si="4"/>
        <v>0</v>
      </c>
      <c r="O146" s="66"/>
      <c r="P146" s="4"/>
      <c r="V146" s="70"/>
      <c r="AA146" s="68"/>
    </row>
    <row r="147" spans="1:27" ht="18.95" customHeight="1" x14ac:dyDescent="0.25">
      <c r="A147" s="56"/>
      <c r="D147" s="56"/>
      <c r="K147" s="60"/>
      <c r="L147" s="61">
        <f t="shared" si="4"/>
        <v>0</v>
      </c>
      <c r="O147" s="56"/>
      <c r="P147" s="4"/>
      <c r="V147" s="70"/>
      <c r="AA147" s="68"/>
    </row>
    <row r="148" spans="1:27" ht="18.95" customHeight="1" x14ac:dyDescent="0.25">
      <c r="A148" s="56"/>
      <c r="D148" s="56"/>
      <c r="K148" s="62"/>
      <c r="L148" s="61">
        <f t="shared" si="4"/>
        <v>0</v>
      </c>
      <c r="O148" s="66"/>
      <c r="P148" s="4"/>
      <c r="V148" s="70"/>
      <c r="AA148" s="68"/>
    </row>
    <row r="149" spans="1:27" ht="18.95" customHeight="1" x14ac:dyDescent="0.25">
      <c r="A149" s="56"/>
      <c r="D149" s="56"/>
      <c r="K149" s="62"/>
      <c r="L149" s="61">
        <f t="shared" si="4"/>
        <v>0</v>
      </c>
      <c r="O149" s="56"/>
      <c r="P149" s="4"/>
      <c r="V149" s="70"/>
      <c r="AA149" s="68"/>
    </row>
    <row r="150" spans="1:27" ht="18.95" customHeight="1" x14ac:dyDescent="0.25">
      <c r="A150" s="56"/>
      <c r="D150" s="56"/>
      <c r="K150" s="60"/>
      <c r="L150" s="61">
        <f t="shared" si="4"/>
        <v>0</v>
      </c>
      <c r="O150" s="56"/>
      <c r="P150" s="4"/>
      <c r="V150" s="70"/>
      <c r="AA150" s="68"/>
    </row>
    <row r="151" spans="1:27" ht="18.95" customHeight="1" x14ac:dyDescent="0.25">
      <c r="A151" s="56"/>
      <c r="D151" s="56"/>
      <c r="K151" s="60"/>
      <c r="L151" s="61">
        <f t="shared" si="4"/>
        <v>0</v>
      </c>
      <c r="O151" s="56"/>
      <c r="P151" s="4"/>
      <c r="V151" s="70"/>
      <c r="AA151" s="68"/>
    </row>
    <row r="152" spans="1:27" ht="18.95" customHeight="1" x14ac:dyDescent="0.25">
      <c r="A152" s="56"/>
      <c r="D152" s="56"/>
      <c r="K152" s="62"/>
      <c r="L152" s="61">
        <f t="shared" si="4"/>
        <v>0</v>
      </c>
      <c r="O152" s="56"/>
      <c r="P152" s="4"/>
      <c r="V152" s="70"/>
      <c r="AA152" s="68"/>
    </row>
    <row r="153" spans="1:27" ht="18.95" customHeight="1" x14ac:dyDescent="0.25">
      <c r="A153" s="56"/>
      <c r="D153" s="56"/>
      <c r="K153" s="60"/>
      <c r="L153" s="61">
        <f t="shared" si="4"/>
        <v>0</v>
      </c>
      <c r="O153" s="66"/>
      <c r="P153" s="4"/>
      <c r="V153" s="70"/>
      <c r="AA153" s="68"/>
    </row>
    <row r="154" spans="1:27" ht="18.95" customHeight="1" x14ac:dyDescent="0.25">
      <c r="A154" s="56"/>
      <c r="D154" s="56"/>
      <c r="K154" s="60"/>
      <c r="L154" s="61">
        <f t="shared" si="4"/>
        <v>0</v>
      </c>
      <c r="O154" s="56"/>
      <c r="P154" s="4"/>
      <c r="V154" s="70"/>
      <c r="AA154" s="68"/>
    </row>
    <row r="155" spans="1:27" ht="18.95" customHeight="1" x14ac:dyDescent="0.25">
      <c r="A155" s="56"/>
      <c r="D155" s="56"/>
      <c r="K155" s="60"/>
      <c r="L155" s="61">
        <f t="shared" si="4"/>
        <v>0</v>
      </c>
      <c r="O155" s="56"/>
      <c r="P155" s="4"/>
      <c r="V155" s="70"/>
      <c r="AA155" s="68"/>
    </row>
    <row r="156" spans="1:27" ht="18.95" customHeight="1" x14ac:dyDescent="0.25">
      <c r="A156" s="56"/>
      <c r="D156" s="56"/>
      <c r="K156" s="60"/>
      <c r="L156" s="61">
        <f t="shared" si="4"/>
        <v>0</v>
      </c>
      <c r="O156" s="66"/>
      <c r="P156" s="4"/>
      <c r="V156" s="70"/>
      <c r="AA156" s="68"/>
    </row>
    <row r="157" spans="1:27" ht="18.95" customHeight="1" x14ac:dyDescent="0.25">
      <c r="A157" s="56"/>
      <c r="D157" s="56"/>
      <c r="K157" s="60"/>
      <c r="L157" s="61">
        <f t="shared" si="4"/>
        <v>0</v>
      </c>
      <c r="O157" s="56"/>
      <c r="P157" s="4"/>
      <c r="V157" s="70"/>
      <c r="AA157" s="68"/>
    </row>
    <row r="158" spans="1:27" ht="18.95" customHeight="1" x14ac:dyDescent="0.25">
      <c r="A158" s="56"/>
      <c r="D158" s="56"/>
      <c r="K158" s="60"/>
      <c r="L158" s="61">
        <f t="shared" si="4"/>
        <v>0</v>
      </c>
      <c r="O158" s="56"/>
      <c r="P158" s="4"/>
      <c r="V158" s="70"/>
      <c r="AA158" s="68"/>
    </row>
    <row r="159" spans="1:27" ht="18.95" customHeight="1" x14ac:dyDescent="0.25">
      <c r="A159" s="56"/>
      <c r="D159" s="56"/>
      <c r="K159" s="60"/>
      <c r="L159" s="61">
        <f t="shared" si="4"/>
        <v>0</v>
      </c>
      <c r="O159" s="56"/>
      <c r="P159" s="4"/>
      <c r="V159" s="70"/>
      <c r="AA159" s="68"/>
    </row>
    <row r="160" spans="1:27" ht="18.95" customHeight="1" x14ac:dyDescent="0.25">
      <c r="A160" s="56"/>
      <c r="D160" s="56"/>
      <c r="K160" s="60"/>
      <c r="L160" s="61">
        <f t="shared" si="4"/>
        <v>0</v>
      </c>
      <c r="O160" s="56"/>
      <c r="P160" s="4"/>
      <c r="V160" s="70"/>
      <c r="AA160" s="68"/>
    </row>
    <row r="161" spans="1:27" ht="18.95" customHeight="1" x14ac:dyDescent="0.25">
      <c r="A161" s="56"/>
      <c r="D161" s="56"/>
      <c r="K161" s="60"/>
      <c r="L161" s="61">
        <f t="shared" si="4"/>
        <v>0</v>
      </c>
      <c r="O161" s="66"/>
      <c r="P161" s="4"/>
      <c r="V161" s="70"/>
      <c r="AA161" s="68"/>
    </row>
    <row r="162" spans="1:27" ht="18.95" customHeight="1" x14ac:dyDescent="0.25">
      <c r="A162" s="56"/>
      <c r="D162" s="56"/>
      <c r="K162" s="60"/>
      <c r="L162" s="61">
        <f t="shared" si="4"/>
        <v>0</v>
      </c>
      <c r="O162" s="56"/>
      <c r="P162" s="4"/>
      <c r="V162" s="70"/>
    </row>
    <row r="163" spans="1:27" ht="18.95" customHeight="1" x14ac:dyDescent="0.25">
      <c r="A163" s="56"/>
      <c r="D163" s="56"/>
      <c r="K163" s="60"/>
      <c r="L163" s="61">
        <f t="shared" si="4"/>
        <v>0</v>
      </c>
      <c r="O163" s="56"/>
      <c r="P163" s="4"/>
      <c r="V163" s="70"/>
    </row>
    <row r="164" spans="1:27" ht="18.95" customHeight="1" x14ac:dyDescent="0.25">
      <c r="A164" s="56"/>
      <c r="D164" s="56"/>
      <c r="K164" s="60"/>
      <c r="L164" s="61">
        <f t="shared" si="4"/>
        <v>0</v>
      </c>
      <c r="O164" s="56"/>
      <c r="P164" s="4"/>
      <c r="V164" s="70"/>
    </row>
    <row r="165" spans="1:27" ht="18.95" customHeight="1" x14ac:dyDescent="0.25">
      <c r="A165" s="56"/>
      <c r="D165" s="56"/>
      <c r="K165" s="60"/>
      <c r="L165" s="61">
        <f t="shared" si="4"/>
        <v>0</v>
      </c>
      <c r="O165" s="66"/>
      <c r="P165" s="4"/>
      <c r="V165" s="70"/>
    </row>
    <row r="166" spans="1:27" ht="18.95" customHeight="1" x14ac:dyDescent="0.25">
      <c r="A166" s="56"/>
      <c r="D166" s="56"/>
      <c r="K166" s="62"/>
      <c r="L166" s="61">
        <f t="shared" si="4"/>
        <v>0</v>
      </c>
      <c r="O166" s="66"/>
      <c r="P166" s="4"/>
      <c r="V166" s="70"/>
    </row>
    <row r="167" spans="1:27" ht="18.95" customHeight="1" x14ac:dyDescent="0.25">
      <c r="A167" s="56"/>
      <c r="D167" s="56"/>
      <c r="K167" s="62"/>
      <c r="L167" s="61">
        <f t="shared" si="4"/>
        <v>0</v>
      </c>
      <c r="O167" s="66"/>
      <c r="P167" s="4"/>
      <c r="V167" s="70"/>
    </row>
    <row r="168" spans="1:27" ht="18.95" customHeight="1" x14ac:dyDescent="0.25">
      <c r="A168" s="56"/>
      <c r="D168" s="56"/>
      <c r="K168" s="60"/>
      <c r="L168" s="61">
        <f t="shared" si="4"/>
        <v>0</v>
      </c>
      <c r="O168" s="56"/>
      <c r="V168" s="70"/>
    </row>
    <row r="169" spans="1:27" ht="18.95" customHeight="1" x14ac:dyDescent="0.25">
      <c r="A169" s="56"/>
      <c r="D169" s="56"/>
      <c r="K169" s="60"/>
      <c r="L169" s="61">
        <f t="shared" si="4"/>
        <v>0</v>
      </c>
      <c r="O169" s="56"/>
      <c r="V169" s="70"/>
    </row>
    <row r="170" spans="1:27" ht="18.95" customHeight="1" x14ac:dyDescent="0.25">
      <c r="A170" s="56"/>
      <c r="D170" s="56"/>
      <c r="K170" s="60"/>
      <c r="L170" s="61">
        <f t="shared" si="4"/>
        <v>0</v>
      </c>
      <c r="O170" s="56"/>
      <c r="V170" s="70"/>
    </row>
    <row r="171" spans="1:27" ht="18.95" customHeight="1" x14ac:dyDescent="0.25">
      <c r="A171" s="56"/>
      <c r="D171" s="56"/>
      <c r="K171" s="60"/>
      <c r="L171" s="61">
        <f t="shared" ref="L171:L202" si="5">+K171/1000</f>
        <v>0</v>
      </c>
      <c r="O171" s="56"/>
      <c r="V171" s="70"/>
    </row>
    <row r="172" spans="1:27" ht="18.95" customHeight="1" x14ac:dyDescent="0.25">
      <c r="A172" s="56"/>
      <c r="D172" s="56"/>
      <c r="K172" s="60"/>
      <c r="L172" s="61">
        <f t="shared" si="5"/>
        <v>0</v>
      </c>
      <c r="O172" s="56"/>
      <c r="V172" s="70"/>
    </row>
    <row r="173" spans="1:27" ht="18.95" customHeight="1" x14ac:dyDescent="0.25">
      <c r="A173" s="56"/>
      <c r="D173" s="56"/>
      <c r="K173" s="60"/>
      <c r="L173" s="61">
        <f t="shared" si="5"/>
        <v>0</v>
      </c>
      <c r="O173" s="56"/>
      <c r="V173" s="70"/>
    </row>
    <row r="174" spans="1:27" ht="18.95" customHeight="1" x14ac:dyDescent="0.25">
      <c r="A174" s="56"/>
      <c r="D174" s="56"/>
      <c r="K174" s="60"/>
      <c r="L174" s="61">
        <f t="shared" si="5"/>
        <v>0</v>
      </c>
      <c r="O174" s="56"/>
      <c r="V174" s="70"/>
    </row>
    <row r="175" spans="1:27" ht="18.95" customHeight="1" x14ac:dyDescent="0.25">
      <c r="A175" s="56"/>
      <c r="D175" s="56"/>
      <c r="K175" s="60"/>
      <c r="L175" s="61">
        <f t="shared" si="5"/>
        <v>0</v>
      </c>
      <c r="O175" s="56"/>
      <c r="V175" s="70"/>
    </row>
    <row r="176" spans="1:27" ht="18.95" customHeight="1" x14ac:dyDescent="0.25">
      <c r="A176" s="56"/>
      <c r="D176" s="56"/>
      <c r="K176" s="60"/>
      <c r="L176" s="61">
        <f t="shared" si="5"/>
        <v>0</v>
      </c>
      <c r="O176" s="56"/>
      <c r="V176" s="70"/>
    </row>
    <row r="177" spans="1:22" ht="18.95" customHeight="1" x14ac:dyDescent="0.25">
      <c r="A177" s="56"/>
      <c r="D177" s="56"/>
      <c r="K177" s="60"/>
      <c r="L177" s="61">
        <f t="shared" si="5"/>
        <v>0</v>
      </c>
      <c r="O177" s="56"/>
      <c r="V177" s="70"/>
    </row>
    <row r="178" spans="1:22" ht="18.95" customHeight="1" x14ac:dyDescent="0.25">
      <c r="A178" s="56"/>
      <c r="D178" s="56"/>
      <c r="K178" s="60"/>
      <c r="L178" s="61">
        <f t="shared" si="5"/>
        <v>0</v>
      </c>
      <c r="O178" s="56"/>
      <c r="V178" s="70"/>
    </row>
    <row r="179" spans="1:22" ht="18.95" customHeight="1" x14ac:dyDescent="0.25">
      <c r="A179" s="56"/>
      <c r="D179" s="56"/>
      <c r="K179" s="60"/>
      <c r="L179" s="61">
        <f t="shared" si="5"/>
        <v>0</v>
      </c>
      <c r="O179" s="56"/>
      <c r="V179" s="70"/>
    </row>
    <row r="180" spans="1:22" ht="18.95" customHeight="1" x14ac:dyDescent="0.25">
      <c r="A180" s="56"/>
      <c r="D180" s="56"/>
      <c r="K180" s="60"/>
      <c r="L180" s="61">
        <f t="shared" si="5"/>
        <v>0</v>
      </c>
      <c r="O180" s="56"/>
      <c r="V180" s="70"/>
    </row>
    <row r="181" spans="1:22" ht="18.95" customHeight="1" x14ac:dyDescent="0.25">
      <c r="A181" s="56"/>
      <c r="D181" s="56"/>
      <c r="K181" s="60"/>
      <c r="L181" s="61">
        <f t="shared" si="5"/>
        <v>0</v>
      </c>
      <c r="O181" s="56"/>
      <c r="V181" s="70"/>
    </row>
    <row r="182" spans="1:22" ht="18.95" customHeight="1" x14ac:dyDescent="0.25">
      <c r="A182" s="56"/>
      <c r="D182" s="56"/>
      <c r="K182" s="60"/>
      <c r="L182" s="61">
        <f t="shared" si="5"/>
        <v>0</v>
      </c>
      <c r="O182" s="56"/>
      <c r="V182" s="70"/>
    </row>
    <row r="183" spans="1:22" ht="18.95" customHeight="1" x14ac:dyDescent="0.25">
      <c r="A183" s="56"/>
      <c r="D183" s="56"/>
      <c r="K183" s="60"/>
      <c r="L183" s="61">
        <f t="shared" si="5"/>
        <v>0</v>
      </c>
      <c r="O183" s="56"/>
      <c r="V183" s="70"/>
    </row>
    <row r="184" spans="1:22" ht="18.95" customHeight="1" x14ac:dyDescent="0.25">
      <c r="A184" s="56"/>
      <c r="D184" s="56"/>
      <c r="K184" s="60"/>
      <c r="L184" s="61">
        <f t="shared" si="5"/>
        <v>0</v>
      </c>
      <c r="O184" s="56"/>
      <c r="V184" s="70"/>
    </row>
    <row r="185" spans="1:22" ht="18.95" customHeight="1" x14ac:dyDescent="0.25">
      <c r="A185" s="56"/>
      <c r="D185" s="56"/>
      <c r="K185" s="60"/>
      <c r="L185" s="61">
        <f t="shared" si="5"/>
        <v>0</v>
      </c>
      <c r="O185" s="56"/>
      <c r="V185" s="70"/>
    </row>
    <row r="186" spans="1:22" ht="18.95" customHeight="1" x14ac:dyDescent="0.25">
      <c r="A186" s="56"/>
      <c r="D186" s="56"/>
      <c r="K186" s="60"/>
      <c r="L186" s="61">
        <f t="shared" si="5"/>
        <v>0</v>
      </c>
      <c r="O186" s="56"/>
      <c r="V186" s="70"/>
    </row>
    <row r="187" spans="1:22" ht="18.95" customHeight="1" x14ac:dyDescent="0.25">
      <c r="A187" s="56"/>
      <c r="D187" s="56"/>
      <c r="K187" s="60"/>
      <c r="L187" s="61">
        <f t="shared" si="5"/>
        <v>0</v>
      </c>
      <c r="O187" s="56"/>
      <c r="V187" s="70"/>
    </row>
    <row r="188" spans="1:22" ht="18.95" customHeight="1" x14ac:dyDescent="0.25">
      <c r="A188" s="56"/>
      <c r="D188" s="56"/>
      <c r="K188" s="60"/>
      <c r="L188" s="61">
        <f t="shared" si="5"/>
        <v>0</v>
      </c>
      <c r="O188" s="56"/>
      <c r="V188" s="70"/>
    </row>
    <row r="189" spans="1:22" ht="18.95" customHeight="1" x14ac:dyDescent="0.25">
      <c r="A189" s="56"/>
      <c r="D189" s="56"/>
      <c r="K189" s="62"/>
      <c r="L189" s="61">
        <f t="shared" si="5"/>
        <v>0</v>
      </c>
      <c r="O189" s="56"/>
      <c r="V189" s="70"/>
    </row>
    <row r="190" spans="1:22" ht="18.95" customHeight="1" x14ac:dyDescent="0.25">
      <c r="A190" s="56"/>
      <c r="D190" s="56"/>
      <c r="K190" s="60"/>
      <c r="L190" s="61">
        <f t="shared" si="5"/>
        <v>0</v>
      </c>
      <c r="O190" s="56"/>
      <c r="V190" s="70"/>
    </row>
    <row r="191" spans="1:22" ht="18.95" customHeight="1" x14ac:dyDescent="0.25">
      <c r="A191" s="56"/>
      <c r="D191" s="56"/>
      <c r="K191" s="60"/>
      <c r="L191" s="61">
        <f t="shared" si="5"/>
        <v>0</v>
      </c>
      <c r="O191" s="56"/>
      <c r="V191" s="70"/>
    </row>
    <row r="192" spans="1:22" ht="18.95" customHeight="1" x14ac:dyDescent="0.25">
      <c r="A192" s="56"/>
      <c r="D192" s="56"/>
      <c r="K192" s="60"/>
      <c r="L192" s="61">
        <f t="shared" si="5"/>
        <v>0</v>
      </c>
      <c r="O192" s="56"/>
      <c r="V192" s="70"/>
    </row>
    <row r="193" spans="1:22" ht="18.95" customHeight="1" x14ac:dyDescent="0.25">
      <c r="A193" s="56"/>
      <c r="D193" s="56"/>
      <c r="K193" s="60"/>
      <c r="L193" s="61">
        <f t="shared" si="5"/>
        <v>0</v>
      </c>
      <c r="O193" s="56"/>
      <c r="V193" s="70"/>
    </row>
    <row r="194" spans="1:22" ht="18.95" customHeight="1" x14ac:dyDescent="0.25">
      <c r="A194" s="56"/>
      <c r="D194" s="56"/>
      <c r="K194" s="62"/>
      <c r="L194" s="61">
        <f t="shared" si="5"/>
        <v>0</v>
      </c>
      <c r="O194" s="56"/>
      <c r="V194" s="70"/>
    </row>
    <row r="195" spans="1:22" ht="18.95" customHeight="1" x14ac:dyDescent="0.25">
      <c r="A195" s="56"/>
      <c r="D195" s="56"/>
      <c r="K195" s="60"/>
      <c r="L195" s="61">
        <f t="shared" si="5"/>
        <v>0</v>
      </c>
      <c r="O195" s="56"/>
      <c r="V195" s="70"/>
    </row>
    <row r="196" spans="1:22" ht="18.95" customHeight="1" x14ac:dyDescent="0.25">
      <c r="A196" s="56"/>
      <c r="D196" s="56"/>
      <c r="K196" s="62"/>
      <c r="L196" s="61">
        <f t="shared" si="5"/>
        <v>0</v>
      </c>
      <c r="O196" s="56"/>
      <c r="V196" s="70"/>
    </row>
    <row r="197" spans="1:22" ht="18.95" customHeight="1" x14ac:dyDescent="0.25">
      <c r="A197" s="56"/>
      <c r="D197" s="56"/>
      <c r="K197" s="62"/>
      <c r="L197" s="61">
        <f t="shared" si="5"/>
        <v>0</v>
      </c>
      <c r="O197" s="56"/>
      <c r="V197" s="70"/>
    </row>
    <row r="198" spans="1:22" ht="18.95" customHeight="1" x14ac:dyDescent="0.25">
      <c r="A198" s="56"/>
      <c r="D198" s="56"/>
      <c r="K198" s="60"/>
      <c r="L198" s="61">
        <f t="shared" si="5"/>
        <v>0</v>
      </c>
      <c r="O198" s="56"/>
      <c r="V198" s="70"/>
    </row>
    <row r="199" spans="1:22" ht="18.95" customHeight="1" x14ac:dyDescent="0.25">
      <c r="A199" s="56"/>
      <c r="D199" s="56"/>
      <c r="K199" s="60"/>
      <c r="L199" s="61">
        <f t="shared" si="5"/>
        <v>0</v>
      </c>
      <c r="O199" s="56"/>
      <c r="V199" s="70"/>
    </row>
    <row r="200" spans="1:22" ht="18.95" customHeight="1" x14ac:dyDescent="0.25">
      <c r="A200" s="56"/>
      <c r="D200" s="56"/>
      <c r="K200" s="60"/>
      <c r="L200" s="61">
        <f t="shared" si="5"/>
        <v>0</v>
      </c>
      <c r="O200" s="56"/>
      <c r="V200" s="70"/>
    </row>
    <row r="201" spans="1:22" ht="18.95" customHeight="1" x14ac:dyDescent="0.25">
      <c r="A201" s="56"/>
      <c r="D201" s="56"/>
      <c r="K201" s="60"/>
      <c r="L201" s="61">
        <f t="shared" si="5"/>
        <v>0</v>
      </c>
      <c r="O201" s="56"/>
      <c r="V201" s="70"/>
    </row>
    <row r="202" spans="1:22" ht="18.95" customHeight="1" x14ac:dyDescent="0.25">
      <c r="A202" s="56"/>
      <c r="D202" s="56"/>
      <c r="K202" s="62"/>
      <c r="L202" s="61">
        <f t="shared" si="5"/>
        <v>0</v>
      </c>
      <c r="O202" s="56"/>
      <c r="V202" s="70"/>
    </row>
    <row r="203" spans="1:22" ht="18.95" customHeight="1" x14ac:dyDescent="0.25">
      <c r="A203" s="56"/>
      <c r="D203" s="56"/>
      <c r="K203" s="60"/>
      <c r="L203" s="61">
        <f t="shared" ref="L203:L234" si="6">+K203/1000</f>
        <v>0</v>
      </c>
      <c r="O203" s="56"/>
      <c r="V203" s="70"/>
    </row>
    <row r="204" spans="1:22" ht="18.95" customHeight="1" x14ac:dyDescent="0.25">
      <c r="A204" s="56"/>
      <c r="D204" s="56"/>
      <c r="K204" s="60"/>
      <c r="L204" s="61">
        <f t="shared" si="6"/>
        <v>0</v>
      </c>
      <c r="O204" s="56"/>
      <c r="V204" s="70"/>
    </row>
    <row r="205" spans="1:22" ht="18.95" customHeight="1" x14ac:dyDescent="0.25">
      <c r="A205" s="56"/>
      <c r="D205" s="56"/>
      <c r="K205" s="60"/>
      <c r="L205" s="61">
        <f t="shared" si="6"/>
        <v>0</v>
      </c>
      <c r="O205" s="56"/>
      <c r="V205" s="70"/>
    </row>
    <row r="206" spans="1:22" ht="18.95" customHeight="1" x14ac:dyDescent="0.25">
      <c r="A206" s="56"/>
      <c r="D206" s="56"/>
      <c r="K206" s="60"/>
      <c r="L206" s="61">
        <f t="shared" si="6"/>
        <v>0</v>
      </c>
      <c r="O206" s="56"/>
      <c r="V206" s="70"/>
    </row>
    <row r="207" spans="1:22" ht="18.95" customHeight="1" x14ac:dyDescent="0.25">
      <c r="A207" s="56"/>
      <c r="D207" s="56"/>
      <c r="K207" s="60"/>
      <c r="L207" s="61">
        <f t="shared" si="6"/>
        <v>0</v>
      </c>
      <c r="O207" s="56"/>
      <c r="V207" s="70"/>
    </row>
    <row r="208" spans="1:22" ht="18.95" customHeight="1" x14ac:dyDescent="0.25">
      <c r="A208" s="56"/>
      <c r="D208" s="56"/>
      <c r="K208" s="60"/>
      <c r="L208" s="61">
        <f t="shared" si="6"/>
        <v>0</v>
      </c>
      <c r="O208" s="56"/>
      <c r="V208" s="70"/>
    </row>
    <row r="209" spans="1:22" ht="18.95" customHeight="1" x14ac:dyDescent="0.25">
      <c r="A209" s="56"/>
      <c r="D209" s="56"/>
      <c r="K209" s="60"/>
      <c r="L209" s="61">
        <f t="shared" si="6"/>
        <v>0</v>
      </c>
      <c r="O209" s="56"/>
      <c r="V209" s="70"/>
    </row>
    <row r="210" spans="1:22" ht="18.95" customHeight="1" x14ac:dyDescent="0.25">
      <c r="A210" s="56"/>
      <c r="D210" s="56"/>
      <c r="K210" s="60"/>
      <c r="L210" s="61">
        <f t="shared" si="6"/>
        <v>0</v>
      </c>
      <c r="O210" s="56"/>
      <c r="V210" s="70"/>
    </row>
    <row r="211" spans="1:22" ht="18.95" customHeight="1" x14ac:dyDescent="0.25">
      <c r="A211" s="56"/>
      <c r="D211" s="56"/>
      <c r="K211" s="60"/>
      <c r="L211" s="61">
        <f t="shared" si="6"/>
        <v>0</v>
      </c>
      <c r="O211" s="56"/>
      <c r="V211" s="70"/>
    </row>
    <row r="212" spans="1:22" ht="18.95" customHeight="1" x14ac:dyDescent="0.25">
      <c r="A212" s="56"/>
      <c r="D212" s="56"/>
      <c r="K212" s="60"/>
      <c r="L212" s="61">
        <f t="shared" si="6"/>
        <v>0</v>
      </c>
      <c r="O212" s="56"/>
      <c r="V212" s="70"/>
    </row>
    <row r="213" spans="1:22" ht="18.95" customHeight="1" x14ac:dyDescent="0.25">
      <c r="A213" s="56"/>
      <c r="D213" s="56"/>
      <c r="K213" s="60"/>
      <c r="L213" s="61">
        <f t="shared" si="6"/>
        <v>0</v>
      </c>
      <c r="O213" s="56"/>
      <c r="V213" s="70"/>
    </row>
    <row r="214" spans="1:22" ht="18.95" customHeight="1" x14ac:dyDescent="0.25">
      <c r="A214" s="56"/>
      <c r="D214" s="56"/>
      <c r="K214" s="60"/>
      <c r="L214" s="61">
        <f t="shared" si="6"/>
        <v>0</v>
      </c>
      <c r="O214" s="56"/>
      <c r="V214" s="70"/>
    </row>
    <row r="215" spans="1:22" ht="18.95" customHeight="1" x14ac:dyDescent="0.25">
      <c r="A215" s="56"/>
      <c r="D215" s="56"/>
      <c r="K215" s="60"/>
      <c r="L215" s="61">
        <f t="shared" si="6"/>
        <v>0</v>
      </c>
      <c r="O215" s="56"/>
      <c r="V215" s="70"/>
    </row>
    <row r="216" spans="1:22" ht="18.95" customHeight="1" x14ac:dyDescent="0.25">
      <c r="A216" s="56"/>
      <c r="D216" s="56"/>
      <c r="K216" s="60"/>
      <c r="L216" s="61">
        <f t="shared" si="6"/>
        <v>0</v>
      </c>
      <c r="O216" s="56"/>
      <c r="V216" s="70"/>
    </row>
    <row r="217" spans="1:22" ht="18.95" customHeight="1" x14ac:dyDescent="0.25">
      <c r="A217" s="56"/>
      <c r="D217" s="56"/>
      <c r="K217" s="60"/>
      <c r="L217" s="61">
        <f t="shared" si="6"/>
        <v>0</v>
      </c>
      <c r="O217" s="56"/>
      <c r="V217" s="70"/>
    </row>
    <row r="218" spans="1:22" ht="18.95" customHeight="1" x14ac:dyDescent="0.25">
      <c r="A218" s="56"/>
      <c r="D218" s="56"/>
      <c r="K218" s="60"/>
      <c r="L218" s="61">
        <f t="shared" si="6"/>
        <v>0</v>
      </c>
      <c r="O218" s="56"/>
      <c r="V218" s="70"/>
    </row>
    <row r="219" spans="1:22" ht="18.95" customHeight="1" x14ac:dyDescent="0.25">
      <c r="A219" s="56"/>
      <c r="D219" s="56"/>
      <c r="K219" s="60"/>
      <c r="L219" s="61">
        <f t="shared" si="6"/>
        <v>0</v>
      </c>
      <c r="O219" s="56"/>
      <c r="V219" s="70"/>
    </row>
    <row r="220" spans="1:22" ht="18.95" customHeight="1" x14ac:dyDescent="0.25">
      <c r="A220" s="56"/>
      <c r="D220" s="56"/>
      <c r="K220" s="60"/>
      <c r="L220" s="61">
        <f t="shared" si="6"/>
        <v>0</v>
      </c>
      <c r="O220" s="56"/>
      <c r="V220" s="70"/>
    </row>
    <row r="221" spans="1:22" ht="18.95" customHeight="1" x14ac:dyDescent="0.25">
      <c r="A221" s="56"/>
      <c r="D221" s="56"/>
      <c r="K221" s="60"/>
      <c r="L221" s="61">
        <f t="shared" si="6"/>
        <v>0</v>
      </c>
      <c r="O221" s="56"/>
      <c r="V221" s="70"/>
    </row>
    <row r="222" spans="1:22" ht="18.95" customHeight="1" x14ac:dyDescent="0.25">
      <c r="A222" s="56"/>
      <c r="D222" s="56"/>
      <c r="K222" s="60"/>
      <c r="L222" s="61">
        <f t="shared" si="6"/>
        <v>0</v>
      </c>
      <c r="O222" s="56"/>
      <c r="V222" s="70"/>
    </row>
    <row r="223" spans="1:22" ht="18.95" customHeight="1" x14ac:dyDescent="0.25">
      <c r="A223" s="56"/>
      <c r="D223" s="56"/>
      <c r="K223" s="62"/>
      <c r="L223" s="61">
        <f t="shared" si="6"/>
        <v>0</v>
      </c>
      <c r="O223" s="56"/>
      <c r="V223" s="70"/>
    </row>
    <row r="224" spans="1:22" ht="18.95" customHeight="1" x14ac:dyDescent="0.25">
      <c r="A224" s="56"/>
      <c r="D224" s="56"/>
      <c r="K224" s="62"/>
      <c r="L224" s="61">
        <f t="shared" si="6"/>
        <v>0</v>
      </c>
      <c r="O224" s="56"/>
      <c r="V224" s="70"/>
    </row>
    <row r="225" spans="1:22" ht="18.95" customHeight="1" x14ac:dyDescent="0.25">
      <c r="A225" s="56"/>
      <c r="D225" s="56"/>
      <c r="K225" s="60"/>
      <c r="L225" s="61">
        <f t="shared" si="6"/>
        <v>0</v>
      </c>
      <c r="O225" s="56"/>
      <c r="V225" s="70"/>
    </row>
    <row r="226" spans="1:22" ht="18.95" customHeight="1" x14ac:dyDescent="0.25">
      <c r="A226" s="56"/>
      <c r="D226" s="56"/>
      <c r="K226" s="60"/>
      <c r="L226" s="61">
        <f t="shared" si="6"/>
        <v>0</v>
      </c>
      <c r="O226" s="56"/>
      <c r="V226" s="70"/>
    </row>
    <row r="227" spans="1:22" ht="18.95" customHeight="1" x14ac:dyDescent="0.25">
      <c r="A227" s="56"/>
      <c r="D227" s="56"/>
      <c r="K227" s="60"/>
      <c r="L227" s="61">
        <f t="shared" si="6"/>
        <v>0</v>
      </c>
      <c r="O227" s="56"/>
      <c r="V227" s="70"/>
    </row>
    <row r="228" spans="1:22" ht="18.95" customHeight="1" x14ac:dyDescent="0.25">
      <c r="A228" s="56"/>
      <c r="D228" s="56"/>
      <c r="K228" s="62"/>
      <c r="L228" s="61">
        <f t="shared" si="6"/>
        <v>0</v>
      </c>
      <c r="O228" s="56"/>
      <c r="V228" s="70"/>
    </row>
    <row r="229" spans="1:22" ht="18.95" customHeight="1" x14ac:dyDescent="0.25">
      <c r="A229" s="56"/>
      <c r="D229" s="56"/>
      <c r="K229" s="62"/>
      <c r="L229" s="61">
        <f t="shared" si="6"/>
        <v>0</v>
      </c>
      <c r="O229" s="56"/>
      <c r="V229" s="70"/>
    </row>
    <row r="230" spans="1:22" ht="18.95" customHeight="1" x14ac:dyDescent="0.25">
      <c r="A230" s="56"/>
      <c r="D230" s="56"/>
      <c r="K230" s="62"/>
      <c r="L230" s="61">
        <f t="shared" si="6"/>
        <v>0</v>
      </c>
      <c r="O230" s="56"/>
      <c r="V230" s="70"/>
    </row>
    <row r="231" spans="1:22" ht="18.95" customHeight="1" x14ac:dyDescent="0.25">
      <c r="A231" s="56"/>
      <c r="D231" s="56"/>
      <c r="K231" s="62"/>
      <c r="L231" s="61">
        <f t="shared" si="6"/>
        <v>0</v>
      </c>
      <c r="O231" s="56"/>
      <c r="V231" s="70"/>
    </row>
    <row r="232" spans="1:22" ht="18.95" customHeight="1" x14ac:dyDescent="0.25">
      <c r="A232" s="56"/>
      <c r="D232" s="56"/>
      <c r="K232" s="60"/>
      <c r="L232" s="61">
        <f t="shared" si="6"/>
        <v>0</v>
      </c>
      <c r="O232" s="56"/>
      <c r="V232" s="70"/>
    </row>
    <row r="233" spans="1:22" ht="18.95" customHeight="1" x14ac:dyDescent="0.25">
      <c r="A233" s="56"/>
      <c r="D233" s="56"/>
      <c r="K233" s="62"/>
      <c r="L233" s="61">
        <f t="shared" si="6"/>
        <v>0</v>
      </c>
      <c r="O233" s="56"/>
      <c r="V233" s="70"/>
    </row>
    <row r="234" spans="1:22" ht="18.95" customHeight="1" x14ac:dyDescent="0.25">
      <c r="A234" s="56"/>
      <c r="D234" s="56"/>
      <c r="K234" s="62"/>
      <c r="L234" s="61">
        <f t="shared" si="6"/>
        <v>0</v>
      </c>
      <c r="O234" s="56"/>
      <c r="V234" s="70"/>
    </row>
    <row r="235" spans="1:22" ht="18.95" customHeight="1" x14ac:dyDescent="0.25">
      <c r="A235" s="56"/>
      <c r="D235" s="56"/>
      <c r="K235" s="60"/>
      <c r="L235" s="61">
        <f t="shared" ref="L235:L266" si="7">+K235/1000</f>
        <v>0</v>
      </c>
      <c r="O235" s="56"/>
      <c r="V235" s="70"/>
    </row>
    <row r="236" spans="1:22" ht="18.95" customHeight="1" x14ac:dyDescent="0.25">
      <c r="A236" s="56"/>
      <c r="D236" s="56"/>
      <c r="K236" s="60"/>
      <c r="L236" s="61">
        <f t="shared" si="7"/>
        <v>0</v>
      </c>
      <c r="O236" s="56"/>
      <c r="V236" s="70"/>
    </row>
    <row r="237" spans="1:22" ht="18.95" customHeight="1" x14ac:dyDescent="0.25">
      <c r="A237" s="56"/>
      <c r="D237" s="56"/>
      <c r="K237" s="60"/>
      <c r="L237" s="61">
        <f t="shared" si="7"/>
        <v>0</v>
      </c>
      <c r="O237" s="56"/>
      <c r="V237" s="70"/>
    </row>
    <row r="238" spans="1:22" ht="18.95" customHeight="1" x14ac:dyDescent="0.25">
      <c r="A238" s="56"/>
      <c r="D238" s="56"/>
      <c r="K238" s="60"/>
      <c r="L238" s="61">
        <f t="shared" si="7"/>
        <v>0</v>
      </c>
      <c r="O238" s="56"/>
      <c r="V238" s="70"/>
    </row>
    <row r="239" spans="1:22" ht="18.95" customHeight="1" x14ac:dyDescent="0.25">
      <c r="A239" s="56"/>
      <c r="D239" s="56"/>
      <c r="K239" s="60"/>
      <c r="L239" s="61">
        <f t="shared" si="7"/>
        <v>0</v>
      </c>
      <c r="O239" s="56"/>
      <c r="V239" s="70"/>
    </row>
    <row r="240" spans="1:22" ht="18.95" customHeight="1" x14ac:dyDescent="0.25">
      <c r="A240" s="56"/>
      <c r="D240" s="56"/>
      <c r="K240" s="60"/>
      <c r="L240" s="61">
        <f t="shared" si="7"/>
        <v>0</v>
      </c>
      <c r="O240" s="56"/>
      <c r="V240" s="70"/>
    </row>
    <row r="241" spans="1:22" ht="18.95" customHeight="1" x14ac:dyDescent="0.25">
      <c r="A241" s="56"/>
      <c r="D241" s="56"/>
      <c r="K241" s="60"/>
      <c r="L241" s="61">
        <f t="shared" si="7"/>
        <v>0</v>
      </c>
      <c r="O241" s="56"/>
      <c r="V241" s="70"/>
    </row>
    <row r="242" spans="1:22" ht="18.95" customHeight="1" x14ac:dyDescent="0.25">
      <c r="A242" s="56"/>
      <c r="D242" s="56"/>
      <c r="K242" s="60"/>
      <c r="L242" s="61">
        <f t="shared" si="7"/>
        <v>0</v>
      </c>
      <c r="O242" s="56"/>
      <c r="V242" s="70"/>
    </row>
    <row r="243" spans="1:22" ht="18.95" customHeight="1" x14ac:dyDescent="0.25">
      <c r="A243" s="56"/>
      <c r="D243" s="56"/>
      <c r="K243" s="60"/>
      <c r="L243" s="61">
        <f t="shared" si="7"/>
        <v>0</v>
      </c>
      <c r="O243" s="56"/>
      <c r="V243" s="70"/>
    </row>
    <row r="244" spans="1:22" ht="18.95" customHeight="1" x14ac:dyDescent="0.25">
      <c r="A244" s="56"/>
      <c r="D244" s="56"/>
      <c r="K244" s="62"/>
      <c r="L244" s="61">
        <f t="shared" si="7"/>
        <v>0</v>
      </c>
      <c r="O244" s="56"/>
      <c r="V244" s="70"/>
    </row>
    <row r="245" spans="1:22" ht="18.95" customHeight="1" x14ac:dyDescent="0.25">
      <c r="A245" s="56"/>
      <c r="D245" s="56"/>
      <c r="K245" s="62"/>
      <c r="L245" s="61">
        <f t="shared" si="7"/>
        <v>0</v>
      </c>
      <c r="O245" s="56"/>
      <c r="V245" s="70"/>
    </row>
    <row r="246" spans="1:22" ht="18.95" customHeight="1" x14ac:dyDescent="0.25">
      <c r="A246" s="56"/>
      <c r="D246" s="56"/>
      <c r="K246" s="62"/>
      <c r="L246" s="61">
        <f t="shared" si="7"/>
        <v>0</v>
      </c>
      <c r="O246" s="56"/>
      <c r="V246" s="70"/>
    </row>
    <row r="247" spans="1:22" ht="18.95" customHeight="1" x14ac:dyDescent="0.25">
      <c r="A247" s="56"/>
      <c r="D247" s="56"/>
      <c r="K247" s="62"/>
      <c r="L247" s="61">
        <f t="shared" si="7"/>
        <v>0</v>
      </c>
      <c r="O247" s="56"/>
      <c r="V247" s="70"/>
    </row>
    <row r="248" spans="1:22" ht="18.95" customHeight="1" x14ac:dyDescent="0.25">
      <c r="A248" s="56"/>
      <c r="D248" s="56"/>
      <c r="K248" s="60"/>
      <c r="L248" s="61">
        <f t="shared" si="7"/>
        <v>0</v>
      </c>
      <c r="O248" s="56"/>
      <c r="V248" s="70"/>
    </row>
    <row r="249" spans="1:22" ht="18.95" customHeight="1" x14ac:dyDescent="0.25">
      <c r="A249" s="56"/>
      <c r="D249" s="56"/>
      <c r="K249" s="62"/>
      <c r="L249" s="61">
        <f t="shared" si="7"/>
        <v>0</v>
      </c>
      <c r="O249" s="56"/>
      <c r="V249" s="70"/>
    </row>
    <row r="250" spans="1:22" ht="18.95" customHeight="1" x14ac:dyDescent="0.25">
      <c r="A250" s="56"/>
      <c r="D250" s="56"/>
      <c r="K250" s="60"/>
      <c r="L250" s="61">
        <f t="shared" si="7"/>
        <v>0</v>
      </c>
      <c r="O250" s="56"/>
      <c r="V250" s="70"/>
    </row>
    <row r="251" spans="1:22" ht="18.95" customHeight="1" x14ac:dyDescent="0.25">
      <c r="A251" s="56"/>
      <c r="D251" s="56"/>
      <c r="K251" s="60"/>
      <c r="L251" s="61">
        <f t="shared" si="7"/>
        <v>0</v>
      </c>
      <c r="O251" s="56"/>
      <c r="V251" s="70"/>
    </row>
    <row r="252" spans="1:22" ht="18.95" customHeight="1" x14ac:dyDescent="0.25">
      <c r="A252" s="56"/>
      <c r="D252" s="56"/>
      <c r="K252" s="60"/>
      <c r="L252" s="61">
        <f t="shared" si="7"/>
        <v>0</v>
      </c>
      <c r="O252" s="56"/>
      <c r="V252" s="70"/>
    </row>
    <row r="253" spans="1:22" ht="18.95" customHeight="1" x14ac:dyDescent="0.25">
      <c r="A253" s="56"/>
      <c r="D253" s="56"/>
      <c r="K253" s="60"/>
      <c r="L253" s="61">
        <f t="shared" si="7"/>
        <v>0</v>
      </c>
      <c r="O253" s="56"/>
      <c r="V253" s="70"/>
    </row>
    <row r="254" spans="1:22" ht="18.95" customHeight="1" x14ac:dyDescent="0.25">
      <c r="A254" s="56"/>
      <c r="D254" s="56"/>
      <c r="K254" s="60"/>
      <c r="L254" s="61">
        <f t="shared" si="7"/>
        <v>0</v>
      </c>
      <c r="O254" s="56"/>
      <c r="V254" s="70"/>
    </row>
    <row r="255" spans="1:22" ht="18.95" customHeight="1" x14ac:dyDescent="0.25">
      <c r="A255" s="56"/>
      <c r="D255" s="56"/>
      <c r="K255" s="60"/>
      <c r="L255" s="61">
        <f t="shared" si="7"/>
        <v>0</v>
      </c>
      <c r="O255" s="56"/>
      <c r="V255" s="70"/>
    </row>
    <row r="256" spans="1:22" ht="18.95" customHeight="1" x14ac:dyDescent="0.25">
      <c r="A256" s="56"/>
      <c r="D256" s="56"/>
      <c r="K256" s="60"/>
      <c r="L256" s="61">
        <f t="shared" si="7"/>
        <v>0</v>
      </c>
      <c r="O256" s="56"/>
      <c r="V256" s="70"/>
    </row>
    <row r="257" spans="1:22" ht="18.95" customHeight="1" x14ac:dyDescent="0.25">
      <c r="A257" s="56"/>
      <c r="D257" s="56"/>
      <c r="K257" s="60"/>
      <c r="L257" s="61">
        <f t="shared" si="7"/>
        <v>0</v>
      </c>
      <c r="O257" s="56"/>
      <c r="V257" s="70"/>
    </row>
    <row r="258" spans="1:22" ht="18.95" customHeight="1" x14ac:dyDescent="0.25">
      <c r="A258" s="56"/>
      <c r="D258" s="56"/>
      <c r="K258" s="62"/>
      <c r="L258" s="61">
        <f t="shared" si="7"/>
        <v>0</v>
      </c>
      <c r="O258" s="56"/>
      <c r="V258" s="70"/>
    </row>
    <row r="259" spans="1:22" ht="18.95" customHeight="1" x14ac:dyDescent="0.25">
      <c r="A259" s="56"/>
      <c r="D259" s="56"/>
      <c r="K259" s="60"/>
      <c r="L259" s="61">
        <f t="shared" si="7"/>
        <v>0</v>
      </c>
      <c r="O259" s="56"/>
      <c r="V259" s="70"/>
    </row>
    <row r="260" spans="1:22" ht="18.95" customHeight="1" x14ac:dyDescent="0.25">
      <c r="A260" s="56"/>
      <c r="D260" s="56"/>
      <c r="K260" s="60"/>
      <c r="L260" s="61">
        <f t="shared" si="7"/>
        <v>0</v>
      </c>
      <c r="O260" s="56"/>
      <c r="V260" s="70"/>
    </row>
    <row r="261" spans="1:22" ht="18.95" customHeight="1" x14ac:dyDescent="0.25">
      <c r="A261" s="56"/>
      <c r="D261" s="56"/>
      <c r="K261" s="60"/>
      <c r="L261" s="61">
        <f t="shared" si="7"/>
        <v>0</v>
      </c>
      <c r="O261" s="56"/>
      <c r="V261" s="70"/>
    </row>
    <row r="262" spans="1:22" ht="18.95" customHeight="1" x14ac:dyDescent="0.25">
      <c r="A262" s="56"/>
      <c r="D262" s="56"/>
      <c r="K262" s="60"/>
      <c r="L262" s="61">
        <f t="shared" si="7"/>
        <v>0</v>
      </c>
      <c r="O262" s="56"/>
      <c r="V262" s="70"/>
    </row>
    <row r="263" spans="1:22" ht="18.95" customHeight="1" x14ac:dyDescent="0.25">
      <c r="A263" s="56"/>
      <c r="D263" s="56"/>
      <c r="K263" s="60"/>
      <c r="L263" s="61">
        <f t="shared" si="7"/>
        <v>0</v>
      </c>
      <c r="O263" s="56"/>
      <c r="V263" s="70"/>
    </row>
    <row r="264" spans="1:22" ht="18.95" customHeight="1" x14ac:dyDescent="0.25">
      <c r="A264" s="56"/>
      <c r="D264" s="56"/>
      <c r="K264" s="60"/>
      <c r="L264" s="61">
        <f t="shared" si="7"/>
        <v>0</v>
      </c>
      <c r="O264" s="56"/>
      <c r="V264" s="70"/>
    </row>
    <row r="265" spans="1:22" ht="18.95" customHeight="1" x14ac:dyDescent="0.25">
      <c r="A265" s="56"/>
      <c r="D265" s="56"/>
      <c r="K265" s="60"/>
      <c r="L265" s="61">
        <f t="shared" si="7"/>
        <v>0</v>
      </c>
      <c r="O265" s="56"/>
      <c r="V265" s="70"/>
    </row>
    <row r="266" spans="1:22" ht="18.95" customHeight="1" x14ac:dyDescent="0.25">
      <c r="A266" s="56"/>
      <c r="D266" s="56"/>
      <c r="K266" s="62"/>
      <c r="L266" s="61">
        <f t="shared" si="7"/>
        <v>0</v>
      </c>
      <c r="O266" s="56"/>
      <c r="V266" s="70"/>
    </row>
    <row r="267" spans="1:22" ht="18.95" customHeight="1" x14ac:dyDescent="0.25">
      <c r="A267" s="56"/>
      <c r="D267" s="56"/>
      <c r="K267" s="62"/>
      <c r="L267" s="61">
        <f t="shared" ref="L267:L296" si="8">+K267/1000</f>
        <v>0</v>
      </c>
      <c r="O267" s="56"/>
      <c r="V267" s="70"/>
    </row>
    <row r="268" spans="1:22" ht="18.95" customHeight="1" x14ac:dyDescent="0.25">
      <c r="A268" s="56"/>
      <c r="D268" s="56"/>
      <c r="K268" s="60"/>
      <c r="L268" s="61">
        <f t="shared" si="8"/>
        <v>0</v>
      </c>
      <c r="O268" s="56"/>
      <c r="V268" s="70"/>
    </row>
    <row r="269" spans="1:22" ht="18.95" customHeight="1" x14ac:dyDescent="0.25">
      <c r="A269" s="56"/>
      <c r="D269" s="56"/>
      <c r="K269" s="62"/>
      <c r="L269" s="61">
        <f t="shared" si="8"/>
        <v>0</v>
      </c>
      <c r="O269" s="56"/>
      <c r="V269" s="70"/>
    </row>
    <row r="270" spans="1:22" ht="18.95" customHeight="1" x14ac:dyDescent="0.25">
      <c r="A270" s="56"/>
      <c r="D270" s="58"/>
      <c r="K270" s="60"/>
      <c r="L270" s="61">
        <f t="shared" si="8"/>
        <v>0</v>
      </c>
      <c r="O270" s="56"/>
      <c r="V270" s="70"/>
    </row>
    <row r="271" spans="1:22" ht="18.95" customHeight="1" x14ac:dyDescent="0.25">
      <c r="A271" s="56"/>
      <c r="D271" s="58"/>
      <c r="K271" s="60"/>
      <c r="L271" s="61">
        <f t="shared" si="8"/>
        <v>0</v>
      </c>
      <c r="O271" s="56"/>
      <c r="V271" s="70"/>
    </row>
    <row r="272" spans="1:22" ht="18.95" customHeight="1" x14ac:dyDescent="0.25">
      <c r="A272" s="56"/>
      <c r="D272" s="56"/>
      <c r="K272" s="60"/>
      <c r="L272" s="61">
        <f t="shared" si="8"/>
        <v>0</v>
      </c>
      <c r="O272" s="56"/>
      <c r="V272" s="70"/>
    </row>
    <row r="273" spans="1:22" ht="18.95" customHeight="1" x14ac:dyDescent="0.25">
      <c r="A273" s="56"/>
      <c r="D273" s="58"/>
      <c r="K273" s="60"/>
      <c r="L273" s="61">
        <f t="shared" si="8"/>
        <v>0</v>
      </c>
      <c r="O273" s="56"/>
      <c r="V273" s="70"/>
    </row>
    <row r="274" spans="1:22" ht="18.95" customHeight="1" x14ac:dyDescent="0.25">
      <c r="A274" s="56"/>
      <c r="D274" s="58"/>
      <c r="K274" s="60"/>
      <c r="L274" s="61">
        <f t="shared" si="8"/>
        <v>0</v>
      </c>
      <c r="O274" s="56"/>
      <c r="V274" s="70"/>
    </row>
    <row r="275" spans="1:22" ht="18.95" customHeight="1" x14ac:dyDescent="0.25">
      <c r="A275" s="56"/>
      <c r="D275" s="58"/>
      <c r="K275" s="62"/>
      <c r="L275" s="61">
        <f t="shared" si="8"/>
        <v>0</v>
      </c>
      <c r="O275" s="56"/>
      <c r="V275" s="70"/>
    </row>
    <row r="276" spans="1:22" ht="18.95" customHeight="1" x14ac:dyDescent="0.25">
      <c r="A276" s="56"/>
      <c r="D276" s="56"/>
      <c r="K276" s="62"/>
      <c r="L276" s="61">
        <f t="shared" si="8"/>
        <v>0</v>
      </c>
      <c r="O276" s="56"/>
      <c r="V276" s="70"/>
    </row>
    <row r="277" spans="1:22" ht="18.95" customHeight="1" x14ac:dyDescent="0.25">
      <c r="A277" s="56"/>
      <c r="D277" s="56"/>
      <c r="K277" s="62"/>
      <c r="L277" s="61">
        <f t="shared" si="8"/>
        <v>0</v>
      </c>
      <c r="O277" s="56"/>
      <c r="V277" s="70"/>
    </row>
    <row r="278" spans="1:22" ht="18.95" customHeight="1" x14ac:dyDescent="0.25">
      <c r="A278" s="56"/>
      <c r="D278" s="58"/>
      <c r="K278" s="60"/>
      <c r="L278" s="61">
        <f t="shared" si="8"/>
        <v>0</v>
      </c>
      <c r="O278" s="56"/>
      <c r="V278" s="70"/>
    </row>
    <row r="279" spans="1:22" ht="18.95" customHeight="1" x14ac:dyDescent="0.25">
      <c r="A279" s="56"/>
      <c r="D279" s="56"/>
      <c r="K279" s="62"/>
      <c r="L279" s="61">
        <f t="shared" si="8"/>
        <v>0</v>
      </c>
      <c r="O279" s="56"/>
      <c r="V279" s="70"/>
    </row>
    <row r="280" spans="1:22" ht="18.95" customHeight="1" x14ac:dyDescent="0.25">
      <c r="A280" s="56"/>
      <c r="D280" s="56"/>
      <c r="K280" s="60"/>
      <c r="L280" s="61">
        <f t="shared" si="8"/>
        <v>0</v>
      </c>
      <c r="O280" s="56"/>
      <c r="V280" s="70"/>
    </row>
    <row r="281" spans="1:22" ht="18.95" customHeight="1" x14ac:dyDescent="0.25">
      <c r="A281" s="56"/>
      <c r="D281" s="56"/>
      <c r="K281" s="60"/>
      <c r="L281" s="61">
        <f t="shared" si="8"/>
        <v>0</v>
      </c>
      <c r="O281" s="56"/>
      <c r="V281" s="70"/>
    </row>
    <row r="282" spans="1:22" ht="18.95" customHeight="1" x14ac:dyDescent="0.25">
      <c r="A282" s="56"/>
      <c r="D282" s="56"/>
      <c r="K282" s="60"/>
      <c r="L282" s="61">
        <f t="shared" si="8"/>
        <v>0</v>
      </c>
      <c r="O282" s="56"/>
      <c r="V282" s="70"/>
    </row>
    <row r="283" spans="1:22" ht="18.95" customHeight="1" x14ac:dyDescent="0.25">
      <c r="A283" s="56"/>
      <c r="D283" s="56"/>
      <c r="K283" s="62"/>
      <c r="L283" s="61">
        <f t="shared" si="8"/>
        <v>0</v>
      </c>
      <c r="O283" s="56"/>
      <c r="V283" s="70"/>
    </row>
    <row r="284" spans="1:22" ht="18.95" customHeight="1" x14ac:dyDescent="0.25">
      <c r="A284" s="56"/>
      <c r="D284" s="56"/>
      <c r="K284" s="60"/>
      <c r="L284" s="61">
        <f t="shared" si="8"/>
        <v>0</v>
      </c>
      <c r="O284" s="56"/>
      <c r="V284" s="70"/>
    </row>
    <row r="285" spans="1:22" ht="18.95" customHeight="1" x14ac:dyDescent="0.25">
      <c r="A285" s="56"/>
      <c r="D285" s="56"/>
      <c r="K285" s="60"/>
      <c r="L285" s="61">
        <f t="shared" si="8"/>
        <v>0</v>
      </c>
      <c r="O285" s="56"/>
      <c r="V285" s="70"/>
    </row>
    <row r="286" spans="1:22" ht="18.95" customHeight="1" x14ac:dyDescent="0.25">
      <c r="A286" s="56"/>
      <c r="D286" s="56"/>
      <c r="K286" s="60"/>
      <c r="L286" s="61">
        <f t="shared" si="8"/>
        <v>0</v>
      </c>
      <c r="O286" s="56"/>
      <c r="V286" s="70"/>
    </row>
    <row r="287" spans="1:22" ht="18.95" customHeight="1" x14ac:dyDescent="0.25">
      <c r="A287" s="56"/>
      <c r="D287" s="56"/>
      <c r="K287" s="62"/>
      <c r="L287" s="61">
        <f t="shared" si="8"/>
        <v>0</v>
      </c>
      <c r="O287" s="56"/>
      <c r="V287" s="70"/>
    </row>
    <row r="288" spans="1:22" ht="18.95" customHeight="1" x14ac:dyDescent="0.25">
      <c r="A288" s="56"/>
      <c r="D288" s="56"/>
      <c r="K288" s="62"/>
      <c r="L288" s="61">
        <f t="shared" si="8"/>
        <v>0</v>
      </c>
      <c r="O288" s="56"/>
      <c r="V288" s="70"/>
    </row>
    <row r="289" spans="1:22" ht="18.95" customHeight="1" x14ac:dyDescent="0.25">
      <c r="A289" s="56"/>
      <c r="D289" s="56"/>
      <c r="K289" s="60"/>
      <c r="L289" s="61">
        <f t="shared" si="8"/>
        <v>0</v>
      </c>
      <c r="O289" s="56"/>
      <c r="V289" s="70"/>
    </row>
    <row r="290" spans="1:22" ht="18.95" customHeight="1" x14ac:dyDescent="0.25">
      <c r="A290" s="56"/>
      <c r="D290" s="56"/>
      <c r="K290" s="62"/>
      <c r="L290" s="61">
        <f t="shared" si="8"/>
        <v>0</v>
      </c>
      <c r="O290" s="56"/>
      <c r="V290" s="70"/>
    </row>
    <row r="291" spans="1:22" ht="18.95" customHeight="1" x14ac:dyDescent="0.25">
      <c r="A291" s="56"/>
      <c r="D291" s="58"/>
      <c r="K291" s="62"/>
      <c r="L291" s="61">
        <f t="shared" si="8"/>
        <v>0</v>
      </c>
      <c r="O291" s="56"/>
      <c r="V291" s="70"/>
    </row>
    <row r="292" spans="1:22" ht="18.95" customHeight="1" x14ac:dyDescent="0.25">
      <c r="A292" s="56"/>
      <c r="D292" s="58"/>
      <c r="K292" s="62"/>
      <c r="L292" s="61">
        <f t="shared" si="8"/>
        <v>0</v>
      </c>
      <c r="O292" s="56"/>
      <c r="V292" s="70"/>
    </row>
    <row r="293" spans="1:22" ht="18.95" customHeight="1" x14ac:dyDescent="0.25">
      <c r="A293" s="56"/>
      <c r="D293" s="56"/>
      <c r="K293" s="62"/>
      <c r="L293" s="61">
        <f t="shared" si="8"/>
        <v>0</v>
      </c>
      <c r="O293" s="56"/>
      <c r="V293" s="70"/>
    </row>
    <row r="294" spans="1:22" ht="18.95" customHeight="1" x14ac:dyDescent="0.25">
      <c r="A294" s="56"/>
      <c r="D294" s="58"/>
      <c r="K294" s="60"/>
      <c r="L294" s="61">
        <f t="shared" si="8"/>
        <v>0</v>
      </c>
      <c r="O294" s="56"/>
      <c r="V294" s="70"/>
    </row>
    <row r="295" spans="1:22" ht="18.95" customHeight="1" x14ac:dyDescent="0.25">
      <c r="A295" s="56"/>
      <c r="D295" s="58"/>
      <c r="K295" s="62"/>
      <c r="L295" s="61">
        <f t="shared" si="8"/>
        <v>0</v>
      </c>
      <c r="O295" s="56"/>
      <c r="V295" s="70"/>
    </row>
    <row r="296" spans="1:22" ht="18.95" customHeight="1" x14ac:dyDescent="0.25">
      <c r="A296" s="56"/>
      <c r="D296" s="56"/>
      <c r="K296" s="60"/>
      <c r="L296" s="61">
        <f t="shared" si="8"/>
        <v>0</v>
      </c>
      <c r="O296" s="56"/>
      <c r="V296" s="70"/>
    </row>
    <row r="297" spans="1:22" ht="18.95" customHeight="1" x14ac:dyDescent="0.25">
      <c r="A297" s="56"/>
      <c r="D297" s="56"/>
      <c r="K297" s="62"/>
      <c r="L297" s="61">
        <f t="shared" ref="L297:L327" si="9">+K297/1000</f>
        <v>0</v>
      </c>
      <c r="O297" s="56"/>
      <c r="V297" s="70"/>
    </row>
    <row r="298" spans="1:22" ht="18.95" customHeight="1" x14ac:dyDescent="0.25">
      <c r="A298" s="56"/>
      <c r="D298" s="56"/>
      <c r="K298" s="62"/>
      <c r="L298" s="61">
        <f t="shared" si="9"/>
        <v>0</v>
      </c>
      <c r="O298" s="56"/>
      <c r="V298" s="70"/>
    </row>
    <row r="299" spans="1:22" ht="18.95" customHeight="1" x14ac:dyDescent="0.25">
      <c r="A299" s="56"/>
      <c r="D299" s="56"/>
      <c r="K299" s="60"/>
      <c r="L299" s="61">
        <f t="shared" si="9"/>
        <v>0</v>
      </c>
      <c r="O299" s="56"/>
      <c r="V299" s="70"/>
    </row>
    <row r="300" spans="1:22" ht="18.95" customHeight="1" x14ac:dyDescent="0.25">
      <c r="A300" s="56"/>
      <c r="D300" s="56"/>
      <c r="K300" s="62"/>
      <c r="L300" s="61">
        <f t="shared" si="9"/>
        <v>0</v>
      </c>
      <c r="O300" s="56"/>
      <c r="V300" s="70"/>
    </row>
    <row r="301" spans="1:22" ht="18.95" customHeight="1" x14ac:dyDescent="0.25">
      <c r="A301" s="56"/>
      <c r="D301" s="58"/>
      <c r="K301" s="62"/>
      <c r="L301" s="61">
        <f t="shared" si="9"/>
        <v>0</v>
      </c>
      <c r="O301" s="56"/>
      <c r="V301" s="70"/>
    </row>
    <row r="302" spans="1:22" ht="18.95" customHeight="1" x14ac:dyDescent="0.25">
      <c r="A302" s="56"/>
      <c r="D302" s="56"/>
      <c r="K302" s="62"/>
      <c r="L302" s="61">
        <f t="shared" si="9"/>
        <v>0</v>
      </c>
      <c r="O302" s="56"/>
      <c r="V302" s="70"/>
    </row>
    <row r="303" spans="1:22" ht="18.95" customHeight="1" x14ac:dyDescent="0.25">
      <c r="A303" s="56"/>
      <c r="D303" s="56"/>
      <c r="K303" s="62"/>
      <c r="L303" s="61">
        <f t="shared" si="9"/>
        <v>0</v>
      </c>
      <c r="O303" s="56"/>
      <c r="V303" s="70"/>
    </row>
    <row r="304" spans="1:22" ht="18.95" customHeight="1" x14ac:dyDescent="0.25">
      <c r="A304" s="56"/>
      <c r="D304" s="58"/>
      <c r="K304" s="62"/>
      <c r="L304" s="61">
        <f t="shared" si="9"/>
        <v>0</v>
      </c>
      <c r="O304" s="56"/>
      <c r="V304" s="70"/>
    </row>
    <row r="305" spans="1:22" ht="18.95" customHeight="1" x14ac:dyDescent="0.25">
      <c r="A305" s="56"/>
      <c r="D305" s="56"/>
      <c r="K305" s="60"/>
      <c r="L305" s="61">
        <f t="shared" si="9"/>
        <v>0</v>
      </c>
      <c r="O305" s="56"/>
      <c r="V305" s="70"/>
    </row>
    <row r="306" spans="1:22" ht="18.95" customHeight="1" x14ac:dyDescent="0.25">
      <c r="A306" s="56"/>
      <c r="D306" s="56"/>
      <c r="K306" s="60"/>
      <c r="L306" s="61">
        <f t="shared" si="9"/>
        <v>0</v>
      </c>
      <c r="O306" s="56"/>
      <c r="V306" s="70"/>
    </row>
    <row r="307" spans="1:22" ht="18.95" customHeight="1" x14ac:dyDescent="0.25">
      <c r="A307" s="56"/>
      <c r="D307" s="56"/>
      <c r="K307" s="62"/>
      <c r="L307" s="61">
        <f t="shared" si="9"/>
        <v>0</v>
      </c>
      <c r="O307" s="56"/>
      <c r="V307" s="70"/>
    </row>
    <row r="308" spans="1:22" ht="18.95" customHeight="1" x14ac:dyDescent="0.25">
      <c r="A308" s="56"/>
      <c r="D308" s="56"/>
      <c r="K308" s="62"/>
      <c r="L308" s="61">
        <f t="shared" si="9"/>
        <v>0</v>
      </c>
      <c r="O308" s="56"/>
      <c r="V308" s="70"/>
    </row>
    <row r="309" spans="1:22" ht="18.95" customHeight="1" x14ac:dyDescent="0.25">
      <c r="A309" s="56"/>
      <c r="D309" s="56"/>
      <c r="K309" s="62"/>
      <c r="L309" s="61">
        <f t="shared" si="9"/>
        <v>0</v>
      </c>
      <c r="O309" s="56"/>
      <c r="V309" s="70"/>
    </row>
    <row r="310" spans="1:22" ht="18.95" customHeight="1" x14ac:dyDescent="0.25">
      <c r="A310" s="56"/>
      <c r="D310" s="56"/>
      <c r="K310" s="62"/>
      <c r="L310" s="61">
        <f t="shared" si="9"/>
        <v>0</v>
      </c>
      <c r="O310" s="56"/>
      <c r="V310" s="70"/>
    </row>
    <row r="311" spans="1:22" ht="18.95" customHeight="1" x14ac:dyDescent="0.25">
      <c r="A311" s="56"/>
      <c r="D311" s="56"/>
      <c r="K311" s="62"/>
      <c r="L311" s="61">
        <f t="shared" si="9"/>
        <v>0</v>
      </c>
      <c r="O311" s="56"/>
      <c r="V311" s="70"/>
    </row>
    <row r="312" spans="1:22" ht="18.95" customHeight="1" x14ac:dyDescent="0.25">
      <c r="A312" s="56"/>
      <c r="D312" s="56"/>
      <c r="K312" s="60"/>
      <c r="L312" s="61">
        <f t="shared" si="9"/>
        <v>0</v>
      </c>
      <c r="O312" s="56"/>
      <c r="V312" s="70"/>
    </row>
    <row r="313" spans="1:22" ht="18.95" customHeight="1" x14ac:dyDescent="0.25">
      <c r="A313" s="56"/>
      <c r="D313" s="56"/>
      <c r="K313" s="62"/>
      <c r="L313" s="61">
        <f t="shared" si="9"/>
        <v>0</v>
      </c>
      <c r="O313" s="56"/>
      <c r="V313" s="70"/>
    </row>
    <row r="314" spans="1:22" ht="18.95" customHeight="1" x14ac:dyDescent="0.25">
      <c r="A314" s="56"/>
      <c r="D314" s="56"/>
      <c r="K314" s="60"/>
      <c r="L314" s="61">
        <f t="shared" si="9"/>
        <v>0</v>
      </c>
      <c r="O314" s="56"/>
      <c r="V314" s="70"/>
    </row>
    <row r="315" spans="1:22" ht="18.95" customHeight="1" x14ac:dyDescent="0.25">
      <c r="A315" s="56"/>
      <c r="D315" s="56"/>
      <c r="K315" s="60"/>
      <c r="L315" s="61">
        <f t="shared" si="9"/>
        <v>0</v>
      </c>
      <c r="O315" s="56"/>
      <c r="V315" s="70"/>
    </row>
    <row r="316" spans="1:22" ht="18.95" customHeight="1" x14ac:dyDescent="0.25">
      <c r="A316" s="56"/>
      <c r="D316" s="56"/>
      <c r="K316" s="60"/>
      <c r="L316" s="61">
        <f t="shared" si="9"/>
        <v>0</v>
      </c>
      <c r="O316" s="56"/>
      <c r="V316" s="70"/>
    </row>
    <row r="317" spans="1:22" ht="18.95" customHeight="1" x14ac:dyDescent="0.25">
      <c r="A317" s="56"/>
      <c r="D317" s="56"/>
      <c r="K317" s="62"/>
      <c r="L317" s="61">
        <f t="shared" si="9"/>
        <v>0</v>
      </c>
      <c r="O317" s="56"/>
      <c r="V317" s="70"/>
    </row>
    <row r="318" spans="1:22" ht="18.95" customHeight="1" x14ac:dyDescent="0.25">
      <c r="A318" s="56"/>
      <c r="D318" s="56"/>
      <c r="K318" s="62"/>
      <c r="L318" s="61">
        <f t="shared" si="9"/>
        <v>0</v>
      </c>
      <c r="O318" s="56"/>
      <c r="V318" s="70"/>
    </row>
    <row r="319" spans="1:22" ht="18.95" customHeight="1" x14ac:dyDescent="0.25">
      <c r="A319" s="56"/>
      <c r="D319" s="56"/>
      <c r="K319" s="62"/>
      <c r="L319" s="61">
        <f t="shared" si="9"/>
        <v>0</v>
      </c>
      <c r="O319" s="56"/>
      <c r="V319" s="70"/>
    </row>
    <row r="320" spans="1:22" ht="18.95" customHeight="1" x14ac:dyDescent="0.25">
      <c r="A320" s="56"/>
      <c r="D320" s="56"/>
      <c r="K320" s="60"/>
      <c r="L320" s="61">
        <f t="shared" si="9"/>
        <v>0</v>
      </c>
      <c r="O320" s="56"/>
      <c r="V320" s="70"/>
    </row>
    <row r="321" spans="1:22" ht="18.95" customHeight="1" x14ac:dyDescent="0.25">
      <c r="A321" s="56"/>
      <c r="D321" s="56"/>
      <c r="K321" s="62"/>
      <c r="L321" s="61">
        <f t="shared" si="9"/>
        <v>0</v>
      </c>
      <c r="O321" s="56"/>
      <c r="V321" s="70"/>
    </row>
    <row r="322" spans="1:22" ht="18.95" customHeight="1" x14ac:dyDescent="0.25">
      <c r="A322" s="56"/>
      <c r="D322" s="56"/>
      <c r="K322" s="60"/>
      <c r="L322" s="61">
        <f t="shared" si="9"/>
        <v>0</v>
      </c>
      <c r="O322" s="56"/>
      <c r="V322" s="70"/>
    </row>
    <row r="323" spans="1:22" ht="18.95" customHeight="1" x14ac:dyDescent="0.25">
      <c r="A323" s="56"/>
      <c r="D323" s="56"/>
      <c r="K323" s="60"/>
      <c r="L323" s="61">
        <f t="shared" si="9"/>
        <v>0</v>
      </c>
      <c r="O323" s="56"/>
      <c r="V323" s="70"/>
    </row>
    <row r="324" spans="1:22" ht="18.95" customHeight="1" x14ac:dyDescent="0.25">
      <c r="A324" s="56"/>
      <c r="D324" s="56"/>
      <c r="K324" s="62"/>
      <c r="L324" s="61">
        <f t="shared" si="9"/>
        <v>0</v>
      </c>
      <c r="O324" s="56"/>
      <c r="V324" s="70"/>
    </row>
    <row r="325" spans="1:22" ht="18.95" customHeight="1" x14ac:dyDescent="0.25">
      <c r="A325" s="56"/>
      <c r="D325" s="56"/>
      <c r="K325" s="60"/>
      <c r="L325" s="61">
        <f t="shared" si="9"/>
        <v>0</v>
      </c>
      <c r="O325" s="56"/>
      <c r="V325" s="70"/>
    </row>
    <row r="326" spans="1:22" ht="18.95" customHeight="1" x14ac:dyDescent="0.25">
      <c r="A326" s="56"/>
      <c r="D326" s="56"/>
      <c r="K326" s="60"/>
      <c r="L326" s="61">
        <f t="shared" si="9"/>
        <v>0</v>
      </c>
      <c r="O326" s="56"/>
      <c r="V326" s="70"/>
    </row>
    <row r="327" spans="1:22" ht="18.95" customHeight="1" x14ac:dyDescent="0.25">
      <c r="A327" s="56"/>
      <c r="D327" s="56"/>
      <c r="K327" s="60"/>
      <c r="L327" s="61">
        <f t="shared" si="9"/>
        <v>0</v>
      </c>
      <c r="O327" s="56"/>
      <c r="V327" s="70"/>
    </row>
    <row r="328" spans="1:22" ht="18.95" customHeight="1" thickBot="1" x14ac:dyDescent="0.3">
      <c r="A328" s="56"/>
      <c r="D328" s="56"/>
      <c r="K328" s="63"/>
      <c r="L328" s="64">
        <f t="shared" ref="L328" si="10">+K328/1000</f>
        <v>0</v>
      </c>
      <c r="O328" s="57"/>
      <c r="V328" s="57"/>
    </row>
    <row r="329" spans="1:22" ht="18.95" customHeight="1" x14ac:dyDescent="0.25">
      <c r="A329" s="56"/>
      <c r="D329" s="56"/>
    </row>
    <row r="330" spans="1:22" ht="18.95" customHeight="1" x14ac:dyDescent="0.25">
      <c r="A330" s="56"/>
      <c r="D330" s="56"/>
    </row>
    <row r="331" spans="1:22" ht="18.95" customHeight="1" thickBot="1" x14ac:dyDescent="0.3">
      <c r="A331" s="57"/>
      <c r="D331" s="5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/>
  </sheetPr>
  <dimension ref="A1:B319"/>
  <sheetViews>
    <sheetView zoomScale="120" zoomScaleNormal="120" workbookViewId="0">
      <selection activeCell="D11" sqref="D11"/>
    </sheetView>
  </sheetViews>
  <sheetFormatPr defaultColWidth="11.42578125" defaultRowHeight="15" x14ac:dyDescent="0.25"/>
  <cols>
    <col min="1" max="2" width="11.42578125" style="26"/>
  </cols>
  <sheetData>
    <row r="1" spans="1:2" x14ac:dyDescent="0.25">
      <c r="A1" s="83" t="s">
        <v>1</v>
      </c>
      <c r="B1" s="26" t="s">
        <v>7</v>
      </c>
    </row>
    <row r="2" spans="1:2" x14ac:dyDescent="0.25">
      <c r="A2" s="84" t="str">
        <f>+'Inventario Fisico'!A11</f>
        <v>I007</v>
      </c>
      <c r="B2" s="82">
        <f>VLOOKUP(A2,'Inventario Fisico'!A:V,22,0)</f>
        <v>16340</v>
      </c>
    </row>
    <row r="3" spans="1:2" x14ac:dyDescent="0.25">
      <c r="A3" s="84" t="str">
        <f>+'Inventario Fisico'!A12</f>
        <v>I029</v>
      </c>
      <c r="B3" s="82">
        <f>VLOOKUP(A3,'Inventario Fisico'!A:V,22,0)</f>
        <v>26080</v>
      </c>
    </row>
    <row r="4" spans="1:2" x14ac:dyDescent="0.25">
      <c r="A4" s="84" t="str">
        <f>+'Inventario Fisico'!A13</f>
        <v>I034</v>
      </c>
      <c r="B4" s="82">
        <f>VLOOKUP(A4,'Inventario Fisico'!A:V,22,0)</f>
        <v>7060</v>
      </c>
    </row>
    <row r="5" spans="1:2" x14ac:dyDescent="0.25">
      <c r="A5" s="84" t="str">
        <f>+'Inventario Fisico'!A14</f>
        <v>I017</v>
      </c>
      <c r="B5" s="82">
        <f>VLOOKUP(A5,'Inventario Fisico'!A:V,22,0)</f>
        <v>6000</v>
      </c>
    </row>
    <row r="6" spans="1:2" x14ac:dyDescent="0.25">
      <c r="A6" s="84" t="str">
        <f>+'Inventario Fisico'!A15</f>
        <v>I014</v>
      </c>
      <c r="B6" s="82">
        <f>VLOOKUP(A6,'Inventario Fisico'!A:V,22,0)</f>
        <v>6615</v>
      </c>
    </row>
    <row r="7" spans="1:2" x14ac:dyDescent="0.25">
      <c r="A7" s="84" t="str">
        <f>+'Inventario Fisico'!A16</f>
        <v>I046</v>
      </c>
      <c r="B7" s="82">
        <f>VLOOKUP(A7,'Inventario Fisico'!A:V,22,0)</f>
        <v>955</v>
      </c>
    </row>
    <row r="8" spans="1:2" x14ac:dyDescent="0.25">
      <c r="A8" s="84" t="str">
        <f>+'Inventario Fisico'!A17</f>
        <v>I020</v>
      </c>
      <c r="B8" s="82">
        <f>VLOOKUP(A8,'Inventario Fisico'!A:V,22,0)</f>
        <v>4540</v>
      </c>
    </row>
    <row r="9" spans="1:2" x14ac:dyDescent="0.25">
      <c r="A9" s="84" t="str">
        <f>+'Inventario Fisico'!A18</f>
        <v>I025</v>
      </c>
      <c r="B9" s="82">
        <f>VLOOKUP(A9,'Inventario Fisico'!A:V,22,0)</f>
        <v>41585</v>
      </c>
    </row>
    <row r="10" spans="1:2" x14ac:dyDescent="0.25">
      <c r="A10" s="84" t="str">
        <f>+'Inventario Fisico'!A19</f>
        <v>I056</v>
      </c>
      <c r="B10" s="82">
        <f>VLOOKUP(A10,'Inventario Fisico'!A:V,22,0)</f>
        <v>3480</v>
      </c>
    </row>
    <row r="11" spans="1:2" x14ac:dyDescent="0.25">
      <c r="A11" s="84">
        <f>+'Inventario Fisico'!A20</f>
        <v>0</v>
      </c>
      <c r="B11" s="82" t="e">
        <f>VLOOKUP(A11,'Inventario Fisico'!A:V,22,0)</f>
        <v>#N/A</v>
      </c>
    </row>
    <row r="12" spans="1:2" x14ac:dyDescent="0.25">
      <c r="A12" s="84">
        <f>+'Inventario Fisico'!A21</f>
        <v>0</v>
      </c>
      <c r="B12" s="82" t="e">
        <f>VLOOKUP(A12,'Inventario Fisico'!A:V,22,0)</f>
        <v>#N/A</v>
      </c>
    </row>
    <row r="13" spans="1:2" x14ac:dyDescent="0.25">
      <c r="A13" s="84">
        <f>+'Inventario Fisico'!A22</f>
        <v>0</v>
      </c>
      <c r="B13" s="82" t="e">
        <f>VLOOKUP(A13,'Inventario Fisico'!A:V,22,0)</f>
        <v>#N/A</v>
      </c>
    </row>
    <row r="14" spans="1:2" x14ac:dyDescent="0.25">
      <c r="A14" s="84">
        <f>+'Inventario Fisico'!A23</f>
        <v>0</v>
      </c>
      <c r="B14" s="82" t="e">
        <f>VLOOKUP(A14,'Inventario Fisico'!A:V,22,0)</f>
        <v>#N/A</v>
      </c>
    </row>
    <row r="15" spans="1:2" x14ac:dyDescent="0.25">
      <c r="A15" s="84">
        <f>+'Inventario Fisico'!A24</f>
        <v>0</v>
      </c>
      <c r="B15" s="82" t="e">
        <f>VLOOKUP(A15,'Inventario Fisico'!A:V,22,0)</f>
        <v>#N/A</v>
      </c>
    </row>
    <row r="16" spans="1:2" x14ac:dyDescent="0.25">
      <c r="A16" s="84">
        <f>+'Inventario Fisico'!A25</f>
        <v>0</v>
      </c>
      <c r="B16" s="82" t="e">
        <f>VLOOKUP(A16,'Inventario Fisico'!A:V,22,0)</f>
        <v>#N/A</v>
      </c>
    </row>
    <row r="17" spans="1:2" x14ac:dyDescent="0.25">
      <c r="A17" s="84">
        <f>+'Inventario Fisico'!A26</f>
        <v>0</v>
      </c>
      <c r="B17" s="82" t="e">
        <f>VLOOKUP(A17,'Inventario Fisico'!A:V,22,0)</f>
        <v>#N/A</v>
      </c>
    </row>
    <row r="18" spans="1:2" x14ac:dyDescent="0.25">
      <c r="A18" s="84">
        <f>+'Inventario Fisico'!A27</f>
        <v>0</v>
      </c>
      <c r="B18" s="82" t="e">
        <f>VLOOKUP(A18,'Inventario Fisico'!A:V,22,0)</f>
        <v>#N/A</v>
      </c>
    </row>
    <row r="19" spans="1:2" x14ac:dyDescent="0.25">
      <c r="A19" s="84">
        <f>+'Inventario Fisico'!A28</f>
        <v>0</v>
      </c>
      <c r="B19" s="82" t="e">
        <f>VLOOKUP(A19,'Inventario Fisico'!A:V,22,0)</f>
        <v>#N/A</v>
      </c>
    </row>
    <row r="20" spans="1:2" x14ac:dyDescent="0.25">
      <c r="A20" s="84">
        <f>+'Inventario Fisico'!A29</f>
        <v>0</v>
      </c>
      <c r="B20" s="82" t="e">
        <f>VLOOKUP(A20,'Inventario Fisico'!A:V,22,0)</f>
        <v>#N/A</v>
      </c>
    </row>
    <row r="21" spans="1:2" x14ac:dyDescent="0.25">
      <c r="A21" s="84">
        <f>+'Inventario Fisico'!A30</f>
        <v>0</v>
      </c>
      <c r="B21" s="82" t="e">
        <f>VLOOKUP(A21,'Inventario Fisico'!A:V,22,0)</f>
        <v>#N/A</v>
      </c>
    </row>
    <row r="22" spans="1:2" x14ac:dyDescent="0.25">
      <c r="A22" s="84">
        <f>+'Inventario Fisico'!A31</f>
        <v>0</v>
      </c>
      <c r="B22" s="82" t="e">
        <f>VLOOKUP(A22,'Inventario Fisico'!A:V,22,0)</f>
        <v>#N/A</v>
      </c>
    </row>
    <row r="23" spans="1:2" x14ac:dyDescent="0.25">
      <c r="A23" s="84">
        <f>+'Inventario Fisico'!A32</f>
        <v>0</v>
      </c>
      <c r="B23" s="82" t="e">
        <f>VLOOKUP(A23,'Inventario Fisico'!A:V,22,0)</f>
        <v>#N/A</v>
      </c>
    </row>
    <row r="24" spans="1:2" x14ac:dyDescent="0.25">
      <c r="A24" s="84">
        <f>+'Inventario Fisico'!A33</f>
        <v>0</v>
      </c>
      <c r="B24" s="82" t="e">
        <f>VLOOKUP(A24,'Inventario Fisico'!A:V,22,0)</f>
        <v>#N/A</v>
      </c>
    </row>
    <row r="25" spans="1:2" x14ac:dyDescent="0.25">
      <c r="A25" s="84">
        <f>+'Inventario Fisico'!A34</f>
        <v>0</v>
      </c>
      <c r="B25" s="82" t="e">
        <f>VLOOKUP(A25,'Inventario Fisico'!A:V,22,0)</f>
        <v>#N/A</v>
      </c>
    </row>
    <row r="26" spans="1:2" x14ac:dyDescent="0.25">
      <c r="A26" s="84">
        <f>+'Inventario Fisico'!A35</f>
        <v>0</v>
      </c>
      <c r="B26" s="82" t="e">
        <f>VLOOKUP(A26,'Inventario Fisico'!A:V,22,0)</f>
        <v>#N/A</v>
      </c>
    </row>
    <row r="27" spans="1:2" x14ac:dyDescent="0.25">
      <c r="A27" s="84">
        <f>+'Inventario Fisico'!A36</f>
        <v>0</v>
      </c>
      <c r="B27" s="82" t="e">
        <f>VLOOKUP(A27,'Inventario Fisico'!A:V,22,0)</f>
        <v>#N/A</v>
      </c>
    </row>
    <row r="28" spans="1:2" x14ac:dyDescent="0.25">
      <c r="A28" s="84">
        <f>+'Inventario Fisico'!A37</f>
        <v>0</v>
      </c>
      <c r="B28" s="82" t="e">
        <f>VLOOKUP(A28,'Inventario Fisico'!A:V,22,0)</f>
        <v>#N/A</v>
      </c>
    </row>
    <row r="29" spans="1:2" x14ac:dyDescent="0.25">
      <c r="A29" s="84">
        <f>+'Inventario Fisico'!A38</f>
        <v>0</v>
      </c>
      <c r="B29" s="82" t="e">
        <f>VLOOKUP(A29,'Inventario Fisico'!A:V,22,0)</f>
        <v>#N/A</v>
      </c>
    </row>
    <row r="30" spans="1:2" x14ac:dyDescent="0.25">
      <c r="A30" s="84">
        <f>+'Inventario Fisico'!A39</f>
        <v>0</v>
      </c>
      <c r="B30" s="82" t="e">
        <f>VLOOKUP(A30,'Inventario Fisico'!A:V,22,0)</f>
        <v>#N/A</v>
      </c>
    </row>
    <row r="31" spans="1:2" x14ac:dyDescent="0.25">
      <c r="A31" s="84">
        <f>+'Inventario Fisico'!A40</f>
        <v>0</v>
      </c>
      <c r="B31" s="82" t="e">
        <f>VLOOKUP(A31,'Inventario Fisico'!A:V,22,0)</f>
        <v>#N/A</v>
      </c>
    </row>
    <row r="32" spans="1:2" x14ac:dyDescent="0.25">
      <c r="A32" s="84">
        <f>+'Inventario Fisico'!A41</f>
        <v>0</v>
      </c>
      <c r="B32" s="82" t="e">
        <f>VLOOKUP(A32,'Inventario Fisico'!A:V,22,0)</f>
        <v>#N/A</v>
      </c>
    </row>
    <row r="33" spans="1:2" x14ac:dyDescent="0.25">
      <c r="A33" s="84">
        <f>+'Inventario Fisico'!A42</f>
        <v>0</v>
      </c>
      <c r="B33" s="82" t="e">
        <f>VLOOKUP(A33,'Inventario Fisico'!A:V,22,0)</f>
        <v>#N/A</v>
      </c>
    </row>
    <row r="34" spans="1:2" x14ac:dyDescent="0.25">
      <c r="A34" s="84">
        <f>+'Inventario Fisico'!A43</f>
        <v>0</v>
      </c>
      <c r="B34" s="82" t="e">
        <f>VLOOKUP(A34,'Inventario Fisico'!A:V,22,0)</f>
        <v>#N/A</v>
      </c>
    </row>
    <row r="35" spans="1:2" x14ac:dyDescent="0.25">
      <c r="A35" s="84">
        <f>+'Inventario Fisico'!A44</f>
        <v>0</v>
      </c>
      <c r="B35" s="82" t="e">
        <f>VLOOKUP(A35,'Inventario Fisico'!A:V,22,0)</f>
        <v>#N/A</v>
      </c>
    </row>
    <row r="36" spans="1:2" x14ac:dyDescent="0.25">
      <c r="A36" s="84">
        <f>+'Inventario Fisico'!A45</f>
        <v>0</v>
      </c>
      <c r="B36" s="82" t="e">
        <f>VLOOKUP(A36,'Inventario Fisico'!A:V,22,0)</f>
        <v>#N/A</v>
      </c>
    </row>
    <row r="37" spans="1:2" x14ac:dyDescent="0.25">
      <c r="A37" s="84">
        <f>+'Inventario Fisico'!A46</f>
        <v>0</v>
      </c>
      <c r="B37" s="82" t="e">
        <f>VLOOKUP(A37,'Inventario Fisico'!A:V,22,0)</f>
        <v>#N/A</v>
      </c>
    </row>
    <row r="38" spans="1:2" x14ac:dyDescent="0.25">
      <c r="A38" s="84">
        <f>+'Inventario Fisico'!A47</f>
        <v>0</v>
      </c>
      <c r="B38" s="82" t="e">
        <f>VLOOKUP(A38,'Inventario Fisico'!A:V,22,0)</f>
        <v>#N/A</v>
      </c>
    </row>
    <row r="39" spans="1:2" x14ac:dyDescent="0.25">
      <c r="A39" s="84">
        <f>+'Inventario Fisico'!A48</f>
        <v>0</v>
      </c>
      <c r="B39" s="82" t="e">
        <f>VLOOKUP(A39,'Inventario Fisico'!A:V,22,0)</f>
        <v>#N/A</v>
      </c>
    </row>
    <row r="40" spans="1:2" x14ac:dyDescent="0.25">
      <c r="A40" s="84">
        <f>+'Inventario Fisico'!A49</f>
        <v>0</v>
      </c>
      <c r="B40" s="82" t="e">
        <f>VLOOKUP(A40,'Inventario Fisico'!A:V,22,0)</f>
        <v>#N/A</v>
      </c>
    </row>
    <row r="41" spans="1:2" x14ac:dyDescent="0.25">
      <c r="A41" s="84">
        <f>+'Inventario Fisico'!A50</f>
        <v>0</v>
      </c>
      <c r="B41" s="82" t="e">
        <f>VLOOKUP(A41,'Inventario Fisico'!A:V,22,0)</f>
        <v>#N/A</v>
      </c>
    </row>
    <row r="42" spans="1:2" x14ac:dyDescent="0.25">
      <c r="A42" s="84">
        <f>+'Inventario Fisico'!A51</f>
        <v>0</v>
      </c>
      <c r="B42" s="82" t="e">
        <f>VLOOKUP(A42,'Inventario Fisico'!A:V,22,0)</f>
        <v>#N/A</v>
      </c>
    </row>
    <row r="43" spans="1:2" x14ac:dyDescent="0.25">
      <c r="A43" s="84">
        <f>+'Inventario Fisico'!A52</f>
        <v>0</v>
      </c>
      <c r="B43" s="82" t="e">
        <f>VLOOKUP(A43,'Inventario Fisico'!A:V,22,0)</f>
        <v>#N/A</v>
      </c>
    </row>
    <row r="44" spans="1:2" x14ac:dyDescent="0.25">
      <c r="A44" s="84">
        <f>+'Inventario Fisico'!A53</f>
        <v>0</v>
      </c>
      <c r="B44" s="82" t="e">
        <f>VLOOKUP(A44,'Inventario Fisico'!A:V,22,0)</f>
        <v>#N/A</v>
      </c>
    </row>
    <row r="45" spans="1:2" x14ac:dyDescent="0.25">
      <c r="A45" s="84">
        <f>+'Inventario Fisico'!A54</f>
        <v>0</v>
      </c>
      <c r="B45" s="82" t="e">
        <f>VLOOKUP(A45,'Inventario Fisico'!A:V,22,0)</f>
        <v>#N/A</v>
      </c>
    </row>
    <row r="46" spans="1:2" x14ac:dyDescent="0.25">
      <c r="A46" s="84">
        <f>+'Inventario Fisico'!A55</f>
        <v>0</v>
      </c>
      <c r="B46" s="82" t="e">
        <f>VLOOKUP(A46,'Inventario Fisico'!A:V,22,0)</f>
        <v>#N/A</v>
      </c>
    </row>
    <row r="47" spans="1:2" x14ac:dyDescent="0.25">
      <c r="A47" s="84">
        <f>+'Inventario Fisico'!A56</f>
        <v>0</v>
      </c>
      <c r="B47" s="82" t="e">
        <f>VLOOKUP(A47,'Inventario Fisico'!A:V,22,0)</f>
        <v>#N/A</v>
      </c>
    </row>
    <row r="48" spans="1:2" x14ac:dyDescent="0.25">
      <c r="A48" s="84">
        <f>+'Inventario Fisico'!A57</f>
        <v>0</v>
      </c>
      <c r="B48" s="82" t="e">
        <f>VLOOKUP(A48,'Inventario Fisico'!A:V,22,0)</f>
        <v>#N/A</v>
      </c>
    </row>
    <row r="49" spans="1:2" x14ac:dyDescent="0.25">
      <c r="A49" s="84">
        <f>+'Inventario Fisico'!A58</f>
        <v>0</v>
      </c>
      <c r="B49" s="82" t="e">
        <f>VLOOKUP(A49,'Inventario Fisico'!A:V,22,0)</f>
        <v>#N/A</v>
      </c>
    </row>
    <row r="50" spans="1:2" x14ac:dyDescent="0.25">
      <c r="A50" s="84">
        <f>+'Inventario Fisico'!A59</f>
        <v>0</v>
      </c>
      <c r="B50" s="82" t="e">
        <f>VLOOKUP(A50,'Inventario Fisico'!A:V,22,0)</f>
        <v>#N/A</v>
      </c>
    </row>
    <row r="51" spans="1:2" x14ac:dyDescent="0.25">
      <c r="A51" s="84">
        <f>+'Inventario Fisico'!A60</f>
        <v>0</v>
      </c>
      <c r="B51" s="82" t="e">
        <f>VLOOKUP(A51,'Inventario Fisico'!A:V,22,0)</f>
        <v>#N/A</v>
      </c>
    </row>
    <row r="52" spans="1:2" x14ac:dyDescent="0.25">
      <c r="A52" s="84">
        <f>+'Inventario Fisico'!A61</f>
        <v>0</v>
      </c>
      <c r="B52" s="82" t="e">
        <f>VLOOKUP(A52,'Inventario Fisico'!A:V,22,0)</f>
        <v>#N/A</v>
      </c>
    </row>
    <row r="53" spans="1:2" x14ac:dyDescent="0.25">
      <c r="A53" s="84">
        <f>+'Inventario Fisico'!A62</f>
        <v>0</v>
      </c>
      <c r="B53" s="82" t="e">
        <f>VLOOKUP(A53,'Inventario Fisico'!A:V,22,0)</f>
        <v>#N/A</v>
      </c>
    </row>
    <row r="54" spans="1:2" x14ac:dyDescent="0.25">
      <c r="A54" s="84">
        <f>+'Inventario Fisico'!A63</f>
        <v>0</v>
      </c>
      <c r="B54" s="82" t="e">
        <f>VLOOKUP(A54,'Inventario Fisico'!A:V,22,0)</f>
        <v>#N/A</v>
      </c>
    </row>
    <row r="55" spans="1:2" x14ac:dyDescent="0.25">
      <c r="A55" s="84">
        <f>+'Inventario Fisico'!A64</f>
        <v>0</v>
      </c>
      <c r="B55" s="82" t="e">
        <f>VLOOKUP(A55,'Inventario Fisico'!A:V,22,0)</f>
        <v>#N/A</v>
      </c>
    </row>
    <row r="56" spans="1:2" x14ac:dyDescent="0.25">
      <c r="A56" s="84">
        <f>+'Inventario Fisico'!A65</f>
        <v>0</v>
      </c>
      <c r="B56" s="82" t="e">
        <f>VLOOKUP(A56,'Inventario Fisico'!A:V,22,0)</f>
        <v>#N/A</v>
      </c>
    </row>
    <row r="57" spans="1:2" x14ac:dyDescent="0.25">
      <c r="A57" s="84">
        <f>+'Inventario Fisico'!A66</f>
        <v>0</v>
      </c>
      <c r="B57" s="82" t="e">
        <f>VLOOKUP(A57,'Inventario Fisico'!A:V,22,0)</f>
        <v>#N/A</v>
      </c>
    </row>
    <row r="58" spans="1:2" x14ac:dyDescent="0.25">
      <c r="A58" s="84">
        <f>+'Inventario Fisico'!A67</f>
        <v>0</v>
      </c>
      <c r="B58" s="82" t="e">
        <f>VLOOKUP(A58,'Inventario Fisico'!A:V,22,0)</f>
        <v>#N/A</v>
      </c>
    </row>
    <row r="59" spans="1:2" x14ac:dyDescent="0.25">
      <c r="A59" s="84">
        <f>+'Inventario Fisico'!A68</f>
        <v>0</v>
      </c>
      <c r="B59" s="82" t="e">
        <f>VLOOKUP(A59,'Inventario Fisico'!A:V,22,0)</f>
        <v>#N/A</v>
      </c>
    </row>
    <row r="60" spans="1:2" x14ac:dyDescent="0.25">
      <c r="A60" s="84">
        <f>+'Inventario Fisico'!A69</f>
        <v>0</v>
      </c>
      <c r="B60" s="82" t="e">
        <f>VLOOKUP(A60,'Inventario Fisico'!A:V,22,0)</f>
        <v>#N/A</v>
      </c>
    </row>
    <row r="61" spans="1:2" x14ac:dyDescent="0.25">
      <c r="A61" s="84">
        <f>+'Inventario Fisico'!A70</f>
        <v>0</v>
      </c>
      <c r="B61" s="82" t="e">
        <f>VLOOKUP(A61,'Inventario Fisico'!A:V,22,0)</f>
        <v>#N/A</v>
      </c>
    </row>
    <row r="62" spans="1:2" x14ac:dyDescent="0.25">
      <c r="A62" s="84">
        <f>+'Inventario Fisico'!A71</f>
        <v>0</v>
      </c>
      <c r="B62" s="82" t="e">
        <f>VLOOKUP(A62,'Inventario Fisico'!A:V,22,0)</f>
        <v>#N/A</v>
      </c>
    </row>
    <row r="63" spans="1:2" x14ac:dyDescent="0.25">
      <c r="A63" s="84">
        <f>+'Inventario Fisico'!A72</f>
        <v>0</v>
      </c>
      <c r="B63" s="82" t="e">
        <f>VLOOKUP(A63,'Inventario Fisico'!A:V,22,0)</f>
        <v>#N/A</v>
      </c>
    </row>
    <row r="64" spans="1:2" x14ac:dyDescent="0.25">
      <c r="A64" s="84">
        <f>+'Inventario Fisico'!A73</f>
        <v>0</v>
      </c>
      <c r="B64" s="82" t="e">
        <f>VLOOKUP(A64,'Inventario Fisico'!A:V,22,0)</f>
        <v>#N/A</v>
      </c>
    </row>
    <row r="65" spans="1:2" x14ac:dyDescent="0.25">
      <c r="A65" s="84">
        <f>+'Inventario Fisico'!A74</f>
        <v>0</v>
      </c>
      <c r="B65" s="82" t="e">
        <f>VLOOKUP(A65,'Inventario Fisico'!A:V,22,0)</f>
        <v>#N/A</v>
      </c>
    </row>
    <row r="66" spans="1:2" x14ac:dyDescent="0.25">
      <c r="A66" s="84">
        <f>+'Inventario Fisico'!A75</f>
        <v>0</v>
      </c>
      <c r="B66" s="82" t="e">
        <f>VLOOKUP(A66,'Inventario Fisico'!A:V,22,0)</f>
        <v>#N/A</v>
      </c>
    </row>
    <row r="67" spans="1:2" x14ac:dyDescent="0.25">
      <c r="A67" s="84">
        <f>+'Inventario Fisico'!A76</f>
        <v>0</v>
      </c>
      <c r="B67" s="82" t="e">
        <f>VLOOKUP(A67,'Inventario Fisico'!A:V,22,0)</f>
        <v>#N/A</v>
      </c>
    </row>
    <row r="68" spans="1:2" x14ac:dyDescent="0.25">
      <c r="A68" s="84">
        <f>+'Inventario Fisico'!A77</f>
        <v>0</v>
      </c>
      <c r="B68" s="82" t="e">
        <f>VLOOKUP(A68,'Inventario Fisico'!A:V,22,0)</f>
        <v>#N/A</v>
      </c>
    </row>
    <row r="69" spans="1:2" x14ac:dyDescent="0.25">
      <c r="A69" s="84">
        <f>+'Inventario Fisico'!A78</f>
        <v>0</v>
      </c>
      <c r="B69" s="82" t="e">
        <f>VLOOKUP(A69,'Inventario Fisico'!A:V,22,0)</f>
        <v>#N/A</v>
      </c>
    </row>
    <row r="70" spans="1:2" x14ac:dyDescent="0.25">
      <c r="A70" s="84">
        <f>+'Inventario Fisico'!A79</f>
        <v>0</v>
      </c>
      <c r="B70" s="82" t="e">
        <f>VLOOKUP(A70,'Inventario Fisico'!A:V,22,0)</f>
        <v>#N/A</v>
      </c>
    </row>
    <row r="71" spans="1:2" x14ac:dyDescent="0.25">
      <c r="A71" s="84">
        <f>+'Inventario Fisico'!A80</f>
        <v>0</v>
      </c>
      <c r="B71" s="82" t="e">
        <f>VLOOKUP(A71,'Inventario Fisico'!A:V,22,0)</f>
        <v>#N/A</v>
      </c>
    </row>
    <row r="72" spans="1:2" x14ac:dyDescent="0.25">
      <c r="A72" s="84">
        <f>+'Inventario Fisico'!A81</f>
        <v>0</v>
      </c>
      <c r="B72" s="82" t="e">
        <f>VLOOKUP(A72,'Inventario Fisico'!A:V,22,0)</f>
        <v>#N/A</v>
      </c>
    </row>
    <row r="73" spans="1:2" x14ac:dyDescent="0.25">
      <c r="A73" s="84">
        <f>+'Inventario Fisico'!A82</f>
        <v>0</v>
      </c>
      <c r="B73" s="82" t="e">
        <f>VLOOKUP(A73,'Inventario Fisico'!A:V,22,0)</f>
        <v>#N/A</v>
      </c>
    </row>
    <row r="74" spans="1:2" x14ac:dyDescent="0.25">
      <c r="A74" s="84">
        <f>+'Inventario Fisico'!A83</f>
        <v>0</v>
      </c>
      <c r="B74" s="82" t="e">
        <f>VLOOKUP(A74,'Inventario Fisico'!A:V,22,0)</f>
        <v>#N/A</v>
      </c>
    </row>
    <row r="75" spans="1:2" x14ac:dyDescent="0.25">
      <c r="A75" s="84">
        <f>+'Inventario Fisico'!A84</f>
        <v>0</v>
      </c>
      <c r="B75" s="82" t="e">
        <f>VLOOKUP(A75,'Inventario Fisico'!A:V,22,0)</f>
        <v>#N/A</v>
      </c>
    </row>
    <row r="76" spans="1:2" x14ac:dyDescent="0.25">
      <c r="A76" s="84">
        <f>+'Inventario Fisico'!A85</f>
        <v>0</v>
      </c>
      <c r="B76" s="82" t="e">
        <f>VLOOKUP(A76,'Inventario Fisico'!A:V,22,0)</f>
        <v>#N/A</v>
      </c>
    </row>
    <row r="77" spans="1:2" x14ac:dyDescent="0.25">
      <c r="A77" s="84">
        <f>+'Inventario Fisico'!A86</f>
        <v>0</v>
      </c>
      <c r="B77" s="82" t="e">
        <f>VLOOKUP(A77,'Inventario Fisico'!A:V,22,0)</f>
        <v>#N/A</v>
      </c>
    </row>
    <row r="78" spans="1:2" x14ac:dyDescent="0.25">
      <c r="A78" s="84">
        <f>+'Inventario Fisico'!A87</f>
        <v>0</v>
      </c>
      <c r="B78" s="82" t="e">
        <f>VLOOKUP(A78,'Inventario Fisico'!A:V,22,0)</f>
        <v>#N/A</v>
      </c>
    </row>
    <row r="79" spans="1:2" x14ac:dyDescent="0.25">
      <c r="A79" s="84">
        <f>+'Inventario Fisico'!A88</f>
        <v>0</v>
      </c>
      <c r="B79" s="82" t="e">
        <f>VLOOKUP(A79,'Inventario Fisico'!A:V,22,0)</f>
        <v>#N/A</v>
      </c>
    </row>
    <row r="80" spans="1:2" x14ac:dyDescent="0.25">
      <c r="A80" s="84">
        <f>+'Inventario Fisico'!A89</f>
        <v>0</v>
      </c>
      <c r="B80" s="82" t="e">
        <f>VLOOKUP(A80,'Inventario Fisico'!A:V,22,0)</f>
        <v>#N/A</v>
      </c>
    </row>
    <row r="81" spans="1:2" x14ac:dyDescent="0.25">
      <c r="A81" s="84">
        <f>+'Inventario Fisico'!A90</f>
        <v>0</v>
      </c>
      <c r="B81" s="82" t="e">
        <f>VLOOKUP(A81,'Inventario Fisico'!A:V,22,0)</f>
        <v>#N/A</v>
      </c>
    </row>
    <row r="82" spans="1:2" x14ac:dyDescent="0.25">
      <c r="A82" s="84">
        <f>+'Inventario Fisico'!A91</f>
        <v>0</v>
      </c>
      <c r="B82" s="82" t="e">
        <f>VLOOKUP(A82,'Inventario Fisico'!A:V,22,0)</f>
        <v>#N/A</v>
      </c>
    </row>
    <row r="83" spans="1:2" x14ac:dyDescent="0.25">
      <c r="A83" s="84">
        <f>+'Inventario Fisico'!A92</f>
        <v>0</v>
      </c>
      <c r="B83" s="82" t="e">
        <f>VLOOKUP(A83,'Inventario Fisico'!A:V,22,0)</f>
        <v>#N/A</v>
      </c>
    </row>
    <row r="84" spans="1:2" x14ac:dyDescent="0.25">
      <c r="A84" s="84">
        <f>+'Inventario Fisico'!A93</f>
        <v>0</v>
      </c>
      <c r="B84" s="82" t="e">
        <f>VLOOKUP(A84,'Inventario Fisico'!A:V,22,0)</f>
        <v>#N/A</v>
      </c>
    </row>
    <row r="85" spans="1:2" x14ac:dyDescent="0.25">
      <c r="A85" s="84">
        <f>+'Inventario Fisico'!A94</f>
        <v>0</v>
      </c>
      <c r="B85" s="82" t="e">
        <f>VLOOKUP(A85,'Inventario Fisico'!A:V,22,0)</f>
        <v>#N/A</v>
      </c>
    </row>
    <row r="86" spans="1:2" x14ac:dyDescent="0.25">
      <c r="A86" s="84">
        <f>+'Inventario Fisico'!A95</f>
        <v>0</v>
      </c>
      <c r="B86" s="82" t="e">
        <f>VLOOKUP(A86,'Inventario Fisico'!A:V,22,0)</f>
        <v>#N/A</v>
      </c>
    </row>
    <row r="87" spans="1:2" x14ac:dyDescent="0.25">
      <c r="A87" s="84">
        <f>+'Inventario Fisico'!A96</f>
        <v>0</v>
      </c>
      <c r="B87" s="82" t="e">
        <f>VLOOKUP(A87,'Inventario Fisico'!A:V,22,0)</f>
        <v>#N/A</v>
      </c>
    </row>
    <row r="88" spans="1:2" x14ac:dyDescent="0.25">
      <c r="A88" s="84">
        <f>+'Inventario Fisico'!A97</f>
        <v>0</v>
      </c>
      <c r="B88" s="82" t="e">
        <f>VLOOKUP(A88,'Inventario Fisico'!A:V,22,0)</f>
        <v>#N/A</v>
      </c>
    </row>
    <row r="89" spans="1:2" x14ac:dyDescent="0.25">
      <c r="A89" s="84">
        <f>+'Inventario Fisico'!A98</f>
        <v>0</v>
      </c>
      <c r="B89" s="82" t="e">
        <f>VLOOKUP(A89,'Inventario Fisico'!A:V,22,0)</f>
        <v>#N/A</v>
      </c>
    </row>
    <row r="90" spans="1:2" x14ac:dyDescent="0.25">
      <c r="A90" s="84">
        <f>+'Inventario Fisico'!A99</f>
        <v>0</v>
      </c>
      <c r="B90" s="82" t="e">
        <f>VLOOKUP(A90,'Inventario Fisico'!A:V,22,0)</f>
        <v>#N/A</v>
      </c>
    </row>
    <row r="91" spans="1:2" x14ac:dyDescent="0.25">
      <c r="A91" s="84">
        <f>+'Inventario Fisico'!A100</f>
        <v>0</v>
      </c>
      <c r="B91" s="82" t="e">
        <f>VLOOKUP(A91,'Inventario Fisico'!A:V,22,0)</f>
        <v>#N/A</v>
      </c>
    </row>
    <row r="92" spans="1:2" x14ac:dyDescent="0.25">
      <c r="A92" s="84">
        <f>+'Inventario Fisico'!A101</f>
        <v>0</v>
      </c>
      <c r="B92" s="82" t="e">
        <f>VLOOKUP(A92,'Inventario Fisico'!A:V,22,0)</f>
        <v>#N/A</v>
      </c>
    </row>
    <row r="93" spans="1:2" x14ac:dyDescent="0.25">
      <c r="A93" s="84">
        <f>+'Inventario Fisico'!A102</f>
        <v>0</v>
      </c>
      <c r="B93" s="82" t="e">
        <f>VLOOKUP(A93,'Inventario Fisico'!A:V,22,0)</f>
        <v>#N/A</v>
      </c>
    </row>
    <row r="94" spans="1:2" x14ac:dyDescent="0.25">
      <c r="A94" s="84">
        <f>+'Inventario Fisico'!A103</f>
        <v>0</v>
      </c>
      <c r="B94" s="82" t="e">
        <f>VLOOKUP(A94,'Inventario Fisico'!A:V,22,0)</f>
        <v>#N/A</v>
      </c>
    </row>
    <row r="95" spans="1:2" x14ac:dyDescent="0.25">
      <c r="A95" s="84">
        <f>+'Inventario Fisico'!A104</f>
        <v>0</v>
      </c>
      <c r="B95" s="82" t="e">
        <f>VLOOKUP(A95,'Inventario Fisico'!A:V,22,0)</f>
        <v>#N/A</v>
      </c>
    </row>
    <row r="96" spans="1:2" x14ac:dyDescent="0.25">
      <c r="A96" s="84">
        <f>+'Inventario Fisico'!A105</f>
        <v>0</v>
      </c>
      <c r="B96" s="82" t="e">
        <f>VLOOKUP(A96,'Inventario Fisico'!A:V,22,0)</f>
        <v>#N/A</v>
      </c>
    </row>
    <row r="97" spans="1:2" x14ac:dyDescent="0.25">
      <c r="A97" s="84">
        <f>+'Inventario Fisico'!A106</f>
        <v>0</v>
      </c>
      <c r="B97" s="82" t="e">
        <f>VLOOKUP(A97,'Inventario Fisico'!A:V,22,0)</f>
        <v>#N/A</v>
      </c>
    </row>
    <row r="98" spans="1:2" x14ac:dyDescent="0.25">
      <c r="A98" s="84">
        <f>+'Inventario Fisico'!A107</f>
        <v>0</v>
      </c>
      <c r="B98" s="82" t="e">
        <f>VLOOKUP(A98,'Inventario Fisico'!A:V,22,0)</f>
        <v>#N/A</v>
      </c>
    </row>
    <row r="99" spans="1:2" x14ac:dyDescent="0.25">
      <c r="A99" s="84">
        <f>+'Inventario Fisico'!A108</f>
        <v>0</v>
      </c>
      <c r="B99" s="82" t="e">
        <f>VLOOKUP(A99,'Inventario Fisico'!A:V,22,0)</f>
        <v>#N/A</v>
      </c>
    </row>
    <row r="100" spans="1:2" x14ac:dyDescent="0.25">
      <c r="A100" s="84">
        <f>+'Inventario Fisico'!A109</f>
        <v>0</v>
      </c>
      <c r="B100" s="82" t="e">
        <f>VLOOKUP(A100,'Inventario Fisico'!A:V,22,0)</f>
        <v>#N/A</v>
      </c>
    </row>
    <row r="101" spans="1:2" x14ac:dyDescent="0.25">
      <c r="A101" s="84">
        <f>+'Inventario Fisico'!A110</f>
        <v>0</v>
      </c>
      <c r="B101" s="82" t="e">
        <f>VLOOKUP(A101,'Inventario Fisico'!A:V,22,0)</f>
        <v>#N/A</v>
      </c>
    </row>
    <row r="102" spans="1:2" x14ac:dyDescent="0.25">
      <c r="A102" s="84">
        <f>+'Inventario Fisico'!A111</f>
        <v>0</v>
      </c>
      <c r="B102" s="82" t="e">
        <f>VLOOKUP(A102,'Inventario Fisico'!A:V,22,0)</f>
        <v>#N/A</v>
      </c>
    </row>
    <row r="103" spans="1:2" x14ac:dyDescent="0.25">
      <c r="A103" s="84">
        <f>+'Inventario Fisico'!A112</f>
        <v>0</v>
      </c>
      <c r="B103" s="82" t="e">
        <f>VLOOKUP(A103,'Inventario Fisico'!A:V,22,0)</f>
        <v>#N/A</v>
      </c>
    </row>
    <row r="104" spans="1:2" x14ac:dyDescent="0.25">
      <c r="A104" s="84">
        <f>+'Inventario Fisico'!A113</f>
        <v>0</v>
      </c>
      <c r="B104" s="82" t="e">
        <f>VLOOKUP(A104,'Inventario Fisico'!A:V,22,0)</f>
        <v>#N/A</v>
      </c>
    </row>
    <row r="105" spans="1:2" x14ac:dyDescent="0.25">
      <c r="A105" s="84">
        <f>+'Inventario Fisico'!A114</f>
        <v>0</v>
      </c>
      <c r="B105" s="82" t="e">
        <f>VLOOKUP(A105,'Inventario Fisico'!A:V,22,0)</f>
        <v>#N/A</v>
      </c>
    </row>
    <row r="106" spans="1:2" x14ac:dyDescent="0.25">
      <c r="A106" s="84">
        <f>+'Inventario Fisico'!A115</f>
        <v>0</v>
      </c>
      <c r="B106" s="82" t="e">
        <f>VLOOKUP(A106,'Inventario Fisico'!A:V,22,0)</f>
        <v>#N/A</v>
      </c>
    </row>
    <row r="107" spans="1:2" x14ac:dyDescent="0.25">
      <c r="A107" s="84">
        <f>+'Inventario Fisico'!A116</f>
        <v>0</v>
      </c>
      <c r="B107" s="82" t="e">
        <f>VLOOKUP(A107,'Inventario Fisico'!A:V,22,0)</f>
        <v>#N/A</v>
      </c>
    </row>
    <row r="108" spans="1:2" x14ac:dyDescent="0.25">
      <c r="A108" s="84">
        <f>+'Inventario Fisico'!A117</f>
        <v>0</v>
      </c>
      <c r="B108" s="82" t="e">
        <f>VLOOKUP(A108,'Inventario Fisico'!A:V,22,0)</f>
        <v>#N/A</v>
      </c>
    </row>
    <row r="109" spans="1:2" x14ac:dyDescent="0.25">
      <c r="A109" s="84">
        <f>+'Inventario Fisico'!A118</f>
        <v>0</v>
      </c>
      <c r="B109" s="82" t="e">
        <f>VLOOKUP(A109,'Inventario Fisico'!A:V,22,0)</f>
        <v>#N/A</v>
      </c>
    </row>
    <row r="110" spans="1:2" x14ac:dyDescent="0.25">
      <c r="A110" s="84">
        <f>+'Inventario Fisico'!A119</f>
        <v>0</v>
      </c>
      <c r="B110" s="82" t="e">
        <f>VLOOKUP(A110,'Inventario Fisico'!A:V,22,0)</f>
        <v>#N/A</v>
      </c>
    </row>
    <row r="111" spans="1:2" x14ac:dyDescent="0.25">
      <c r="A111" s="84">
        <f>+'Inventario Fisico'!A120</f>
        <v>0</v>
      </c>
      <c r="B111" s="82" t="e">
        <f>VLOOKUP(A111,'Inventario Fisico'!A:V,22,0)</f>
        <v>#N/A</v>
      </c>
    </row>
    <row r="112" spans="1:2" x14ac:dyDescent="0.25">
      <c r="A112" s="84">
        <f>+'Inventario Fisico'!A121</f>
        <v>0</v>
      </c>
      <c r="B112" s="82" t="e">
        <f>VLOOKUP(A112,'Inventario Fisico'!A:V,22,0)</f>
        <v>#N/A</v>
      </c>
    </row>
    <row r="113" spans="1:2" x14ac:dyDescent="0.25">
      <c r="A113" s="84">
        <f>+'Inventario Fisico'!A122</f>
        <v>0</v>
      </c>
      <c r="B113" s="82" t="e">
        <f>VLOOKUP(A113,'Inventario Fisico'!A:V,22,0)</f>
        <v>#N/A</v>
      </c>
    </row>
    <row r="114" spans="1:2" x14ac:dyDescent="0.25">
      <c r="A114" s="84">
        <f>+'Inventario Fisico'!A123</f>
        <v>0</v>
      </c>
      <c r="B114" s="82" t="e">
        <f>VLOOKUP(A114,'Inventario Fisico'!A:V,22,0)</f>
        <v>#N/A</v>
      </c>
    </row>
    <row r="115" spans="1:2" x14ac:dyDescent="0.25">
      <c r="A115" s="84">
        <f>+'Inventario Fisico'!A124</f>
        <v>0</v>
      </c>
      <c r="B115" s="82" t="e">
        <f>VLOOKUP(A115,'Inventario Fisico'!A:V,22,0)</f>
        <v>#N/A</v>
      </c>
    </row>
    <row r="116" spans="1:2" x14ac:dyDescent="0.25">
      <c r="A116" s="84">
        <f>+'Inventario Fisico'!A125</f>
        <v>0</v>
      </c>
      <c r="B116" s="82" t="e">
        <f>VLOOKUP(A116,'Inventario Fisico'!A:V,22,0)</f>
        <v>#N/A</v>
      </c>
    </row>
    <row r="117" spans="1:2" x14ac:dyDescent="0.25">
      <c r="A117" s="84">
        <f>+'Inventario Fisico'!A126</f>
        <v>0</v>
      </c>
      <c r="B117" s="82" t="e">
        <f>VLOOKUP(A117,'Inventario Fisico'!A:V,22,0)</f>
        <v>#N/A</v>
      </c>
    </row>
    <row r="118" spans="1:2" x14ac:dyDescent="0.25">
      <c r="A118" s="84">
        <f>+'Inventario Fisico'!A127</f>
        <v>0</v>
      </c>
      <c r="B118" s="82" t="e">
        <f>VLOOKUP(A118,'Inventario Fisico'!A:V,22,0)</f>
        <v>#N/A</v>
      </c>
    </row>
    <row r="119" spans="1:2" x14ac:dyDescent="0.25">
      <c r="A119" s="84">
        <f>+'Inventario Fisico'!A128</f>
        <v>0</v>
      </c>
      <c r="B119" s="82" t="e">
        <f>VLOOKUP(A119,'Inventario Fisico'!A:V,22,0)</f>
        <v>#N/A</v>
      </c>
    </row>
    <row r="120" spans="1:2" x14ac:dyDescent="0.25">
      <c r="A120" s="84">
        <f>+'Inventario Fisico'!A129</f>
        <v>0</v>
      </c>
      <c r="B120" s="82" t="e">
        <f>VLOOKUP(A120,'Inventario Fisico'!A:V,22,0)</f>
        <v>#N/A</v>
      </c>
    </row>
    <row r="121" spans="1:2" x14ac:dyDescent="0.25">
      <c r="A121" s="84">
        <f>+'Inventario Fisico'!A130</f>
        <v>0</v>
      </c>
      <c r="B121" s="82" t="e">
        <f>VLOOKUP(A121,'Inventario Fisico'!A:V,22,0)</f>
        <v>#N/A</v>
      </c>
    </row>
    <row r="122" spans="1:2" x14ac:dyDescent="0.25">
      <c r="A122" s="84">
        <f>+'Inventario Fisico'!A131</f>
        <v>0</v>
      </c>
      <c r="B122" s="82" t="e">
        <f>VLOOKUP(A122,'Inventario Fisico'!A:V,22,0)</f>
        <v>#N/A</v>
      </c>
    </row>
    <row r="123" spans="1:2" x14ac:dyDescent="0.25">
      <c r="A123" s="84">
        <f>+'Inventario Fisico'!A132</f>
        <v>0</v>
      </c>
      <c r="B123" s="82" t="e">
        <f>VLOOKUP(A123,'Inventario Fisico'!A:V,22,0)</f>
        <v>#N/A</v>
      </c>
    </row>
    <row r="124" spans="1:2" x14ac:dyDescent="0.25">
      <c r="A124" s="84">
        <f>+'Inventario Fisico'!A133</f>
        <v>0</v>
      </c>
      <c r="B124" s="82" t="e">
        <f>VLOOKUP(A124,'Inventario Fisico'!A:V,22,0)</f>
        <v>#N/A</v>
      </c>
    </row>
    <row r="125" spans="1:2" x14ac:dyDescent="0.25">
      <c r="A125" s="84">
        <f>+'Inventario Fisico'!A134</f>
        <v>0</v>
      </c>
      <c r="B125" s="82" t="e">
        <f>VLOOKUP(A125,'Inventario Fisico'!A:V,22,0)</f>
        <v>#N/A</v>
      </c>
    </row>
    <row r="126" spans="1:2" x14ac:dyDescent="0.25">
      <c r="A126" s="84">
        <f>+'Inventario Fisico'!A135</f>
        <v>0</v>
      </c>
      <c r="B126" s="82" t="e">
        <f>VLOOKUP(A126,'Inventario Fisico'!A:V,22,0)</f>
        <v>#N/A</v>
      </c>
    </row>
    <row r="127" spans="1:2" x14ac:dyDescent="0.25">
      <c r="A127" s="84">
        <f>+'Inventario Fisico'!A136</f>
        <v>0</v>
      </c>
      <c r="B127" s="82" t="e">
        <f>VLOOKUP(A127,'Inventario Fisico'!A:V,22,0)</f>
        <v>#N/A</v>
      </c>
    </row>
    <row r="128" spans="1:2" x14ac:dyDescent="0.25">
      <c r="A128" s="84">
        <f>+'Inventario Fisico'!A137</f>
        <v>0</v>
      </c>
      <c r="B128" s="82" t="e">
        <f>VLOOKUP(A128,'Inventario Fisico'!A:V,22,0)</f>
        <v>#N/A</v>
      </c>
    </row>
    <row r="129" spans="1:2" x14ac:dyDescent="0.25">
      <c r="A129" s="84">
        <f>+'Inventario Fisico'!A138</f>
        <v>0</v>
      </c>
      <c r="B129" s="82" t="e">
        <f>VLOOKUP(A129,'Inventario Fisico'!A:V,22,0)</f>
        <v>#N/A</v>
      </c>
    </row>
    <row r="130" spans="1:2" x14ac:dyDescent="0.25">
      <c r="A130" s="84">
        <f>+'Inventario Fisico'!A139</f>
        <v>0</v>
      </c>
      <c r="B130" s="82" t="e">
        <f>VLOOKUP(A130,'Inventario Fisico'!A:V,22,0)</f>
        <v>#N/A</v>
      </c>
    </row>
    <row r="131" spans="1:2" x14ac:dyDescent="0.25">
      <c r="A131" s="84">
        <f>+'Inventario Fisico'!A140</f>
        <v>0</v>
      </c>
      <c r="B131" s="82" t="e">
        <f>VLOOKUP(A131,'Inventario Fisico'!A:V,22,0)</f>
        <v>#N/A</v>
      </c>
    </row>
    <row r="132" spans="1:2" x14ac:dyDescent="0.25">
      <c r="A132" s="84">
        <f>+'Inventario Fisico'!A141</f>
        <v>0</v>
      </c>
      <c r="B132" s="82" t="e">
        <f>VLOOKUP(A132,'Inventario Fisico'!A:V,22,0)</f>
        <v>#N/A</v>
      </c>
    </row>
    <row r="133" spans="1:2" x14ac:dyDescent="0.25">
      <c r="A133" s="84">
        <f>+'Inventario Fisico'!A142</f>
        <v>0</v>
      </c>
      <c r="B133" s="82" t="e">
        <f>VLOOKUP(A133,'Inventario Fisico'!A:V,22,0)</f>
        <v>#N/A</v>
      </c>
    </row>
    <row r="134" spans="1:2" x14ac:dyDescent="0.25">
      <c r="A134" s="84">
        <f>+'Inventario Fisico'!A143</f>
        <v>0</v>
      </c>
      <c r="B134" s="82" t="e">
        <f>VLOOKUP(A134,'Inventario Fisico'!A:V,22,0)</f>
        <v>#N/A</v>
      </c>
    </row>
    <row r="135" spans="1:2" x14ac:dyDescent="0.25">
      <c r="A135" s="84">
        <f>+'Inventario Fisico'!A144</f>
        <v>0</v>
      </c>
      <c r="B135" s="82" t="e">
        <f>VLOOKUP(A135,'Inventario Fisico'!A:V,22,0)</f>
        <v>#N/A</v>
      </c>
    </row>
    <row r="136" spans="1:2" x14ac:dyDescent="0.25">
      <c r="A136" s="84">
        <f>+'Inventario Fisico'!A145</f>
        <v>0</v>
      </c>
      <c r="B136" s="82" t="e">
        <f>VLOOKUP(A136,'Inventario Fisico'!A:V,22,0)</f>
        <v>#N/A</v>
      </c>
    </row>
    <row r="137" spans="1:2" x14ac:dyDescent="0.25">
      <c r="A137" s="84">
        <f>+'Inventario Fisico'!A146</f>
        <v>0</v>
      </c>
      <c r="B137" s="82" t="e">
        <f>VLOOKUP(A137,'Inventario Fisico'!A:V,22,0)</f>
        <v>#N/A</v>
      </c>
    </row>
    <row r="138" spans="1:2" x14ac:dyDescent="0.25">
      <c r="A138" s="84">
        <f>+'Inventario Fisico'!A147</f>
        <v>0</v>
      </c>
      <c r="B138" s="82" t="e">
        <f>VLOOKUP(A138,'Inventario Fisico'!A:V,22,0)</f>
        <v>#N/A</v>
      </c>
    </row>
    <row r="139" spans="1:2" x14ac:dyDescent="0.25">
      <c r="A139" s="84">
        <f>+'Inventario Fisico'!A148</f>
        <v>0</v>
      </c>
      <c r="B139" s="82" t="e">
        <f>VLOOKUP(A139,'Inventario Fisico'!A:V,22,0)</f>
        <v>#N/A</v>
      </c>
    </row>
    <row r="140" spans="1:2" x14ac:dyDescent="0.25">
      <c r="A140" s="84">
        <f>+'Inventario Fisico'!A149</f>
        <v>0</v>
      </c>
      <c r="B140" s="82" t="e">
        <f>VLOOKUP(A140,'Inventario Fisico'!A:V,22,0)</f>
        <v>#N/A</v>
      </c>
    </row>
    <row r="141" spans="1:2" x14ac:dyDescent="0.25">
      <c r="A141" s="84">
        <f>+'Inventario Fisico'!A150</f>
        <v>0</v>
      </c>
      <c r="B141" s="82" t="e">
        <f>VLOOKUP(A141,'Inventario Fisico'!A:V,22,0)</f>
        <v>#N/A</v>
      </c>
    </row>
    <row r="142" spans="1:2" x14ac:dyDescent="0.25">
      <c r="A142" s="84">
        <f>+'Inventario Fisico'!A151</f>
        <v>0</v>
      </c>
      <c r="B142" s="82" t="e">
        <f>VLOOKUP(A142,'Inventario Fisico'!A:V,22,0)</f>
        <v>#N/A</v>
      </c>
    </row>
    <row r="143" spans="1:2" x14ac:dyDescent="0.25">
      <c r="A143" s="84">
        <f>+'Inventario Fisico'!A152</f>
        <v>0</v>
      </c>
      <c r="B143" s="82" t="e">
        <f>VLOOKUP(A143,'Inventario Fisico'!A:V,22,0)</f>
        <v>#N/A</v>
      </c>
    </row>
    <row r="144" spans="1:2" x14ac:dyDescent="0.25">
      <c r="A144" s="84">
        <f>+'Inventario Fisico'!A153</f>
        <v>0</v>
      </c>
      <c r="B144" s="82" t="e">
        <f>VLOOKUP(A144,'Inventario Fisico'!A:V,22,0)</f>
        <v>#N/A</v>
      </c>
    </row>
    <row r="145" spans="1:2" x14ac:dyDescent="0.25">
      <c r="A145" s="84">
        <f>+'Inventario Fisico'!A154</f>
        <v>0</v>
      </c>
      <c r="B145" s="82" t="e">
        <f>VLOOKUP(A145,'Inventario Fisico'!A:V,22,0)</f>
        <v>#N/A</v>
      </c>
    </row>
    <row r="146" spans="1:2" x14ac:dyDescent="0.25">
      <c r="A146" s="84">
        <f>+'Inventario Fisico'!A155</f>
        <v>0</v>
      </c>
      <c r="B146" s="82" t="e">
        <f>VLOOKUP(A146,'Inventario Fisico'!A:V,22,0)</f>
        <v>#N/A</v>
      </c>
    </row>
    <row r="147" spans="1:2" x14ac:dyDescent="0.25">
      <c r="A147" s="84">
        <f>+'Inventario Fisico'!A156</f>
        <v>0</v>
      </c>
      <c r="B147" s="82" t="e">
        <f>VLOOKUP(A147,'Inventario Fisico'!A:V,22,0)</f>
        <v>#N/A</v>
      </c>
    </row>
    <row r="148" spans="1:2" x14ac:dyDescent="0.25">
      <c r="A148" s="84">
        <f>+'Inventario Fisico'!A157</f>
        <v>0</v>
      </c>
      <c r="B148" s="82" t="e">
        <f>VLOOKUP(A148,'Inventario Fisico'!A:V,22,0)</f>
        <v>#N/A</v>
      </c>
    </row>
    <row r="149" spans="1:2" x14ac:dyDescent="0.25">
      <c r="A149" s="84">
        <f>+'Inventario Fisico'!A158</f>
        <v>0</v>
      </c>
      <c r="B149" s="82" t="e">
        <f>VLOOKUP(A149,'Inventario Fisico'!A:V,22,0)</f>
        <v>#N/A</v>
      </c>
    </row>
    <row r="150" spans="1:2" x14ac:dyDescent="0.25">
      <c r="A150" s="84">
        <f>+'Inventario Fisico'!A159</f>
        <v>0</v>
      </c>
      <c r="B150" s="82" t="e">
        <f>VLOOKUP(A150,'Inventario Fisico'!A:V,22,0)</f>
        <v>#N/A</v>
      </c>
    </row>
    <row r="151" spans="1:2" x14ac:dyDescent="0.25">
      <c r="A151" s="84">
        <f>+'Inventario Fisico'!A160</f>
        <v>0</v>
      </c>
      <c r="B151" s="82" t="e">
        <f>VLOOKUP(A151,'Inventario Fisico'!A:V,22,0)</f>
        <v>#N/A</v>
      </c>
    </row>
    <row r="152" spans="1:2" x14ac:dyDescent="0.25">
      <c r="A152" s="84">
        <f>+'Inventario Fisico'!A161</f>
        <v>0</v>
      </c>
      <c r="B152" s="82" t="e">
        <f>VLOOKUP(A152,'Inventario Fisico'!A:V,22,0)</f>
        <v>#N/A</v>
      </c>
    </row>
    <row r="153" spans="1:2" x14ac:dyDescent="0.25">
      <c r="A153" s="84">
        <f>+'Inventario Fisico'!A162</f>
        <v>0</v>
      </c>
      <c r="B153" s="82" t="e">
        <f>VLOOKUP(A153,'Inventario Fisico'!A:V,22,0)</f>
        <v>#N/A</v>
      </c>
    </row>
    <row r="154" spans="1:2" x14ac:dyDescent="0.25">
      <c r="A154" s="84">
        <f>+'Inventario Fisico'!A163</f>
        <v>0</v>
      </c>
      <c r="B154" s="82" t="e">
        <f>VLOOKUP(A154,'Inventario Fisico'!A:V,22,0)</f>
        <v>#N/A</v>
      </c>
    </row>
    <row r="155" spans="1:2" x14ac:dyDescent="0.25">
      <c r="A155" s="84">
        <f>+'Inventario Fisico'!A164</f>
        <v>0</v>
      </c>
      <c r="B155" s="82" t="e">
        <f>VLOOKUP(A155,'Inventario Fisico'!A:V,22,0)</f>
        <v>#N/A</v>
      </c>
    </row>
    <row r="156" spans="1:2" x14ac:dyDescent="0.25">
      <c r="A156" s="84">
        <f>+'Inventario Fisico'!A165</f>
        <v>0</v>
      </c>
      <c r="B156" s="82" t="e">
        <f>VLOOKUP(A156,'Inventario Fisico'!A:V,22,0)</f>
        <v>#N/A</v>
      </c>
    </row>
    <row r="157" spans="1:2" x14ac:dyDescent="0.25">
      <c r="A157" s="84">
        <f>+'Inventario Fisico'!A166</f>
        <v>0</v>
      </c>
      <c r="B157" s="82" t="e">
        <f>VLOOKUP(A157,'Inventario Fisico'!A:V,22,0)</f>
        <v>#N/A</v>
      </c>
    </row>
    <row r="158" spans="1:2" x14ac:dyDescent="0.25">
      <c r="A158" s="84">
        <f>+'Inventario Fisico'!A167</f>
        <v>0</v>
      </c>
      <c r="B158" s="82" t="e">
        <f>VLOOKUP(A158,'Inventario Fisico'!A:V,22,0)</f>
        <v>#N/A</v>
      </c>
    </row>
    <row r="159" spans="1:2" x14ac:dyDescent="0.25">
      <c r="A159" s="84">
        <f>+'Inventario Fisico'!A168</f>
        <v>0</v>
      </c>
      <c r="B159" s="82" t="e">
        <f>VLOOKUP(A159,'Inventario Fisico'!A:V,22,0)</f>
        <v>#N/A</v>
      </c>
    </row>
    <row r="160" spans="1:2" x14ac:dyDescent="0.25">
      <c r="A160" s="84">
        <f>+'Inventario Fisico'!A169</f>
        <v>0</v>
      </c>
      <c r="B160" s="82" t="e">
        <f>VLOOKUP(A160,'Inventario Fisico'!A:V,22,0)</f>
        <v>#N/A</v>
      </c>
    </row>
    <row r="161" spans="1:2" x14ac:dyDescent="0.25">
      <c r="A161" s="84">
        <f>+'Inventario Fisico'!A170</f>
        <v>0</v>
      </c>
      <c r="B161" s="82" t="e">
        <f>VLOOKUP(A161,'Inventario Fisico'!A:V,22,0)</f>
        <v>#N/A</v>
      </c>
    </row>
    <row r="162" spans="1:2" x14ac:dyDescent="0.25">
      <c r="A162" s="84">
        <f>+'Inventario Fisico'!A171</f>
        <v>0</v>
      </c>
      <c r="B162" s="82" t="e">
        <f>VLOOKUP(A162,'Inventario Fisico'!A:V,22,0)</f>
        <v>#N/A</v>
      </c>
    </row>
    <row r="163" spans="1:2" x14ac:dyDescent="0.25">
      <c r="A163" s="84">
        <f>+'Inventario Fisico'!A172</f>
        <v>0</v>
      </c>
      <c r="B163" s="82" t="e">
        <f>VLOOKUP(A163,'Inventario Fisico'!A:V,22,0)</f>
        <v>#N/A</v>
      </c>
    </row>
    <row r="164" spans="1:2" x14ac:dyDescent="0.25">
      <c r="A164" s="84">
        <f>+'Inventario Fisico'!A173</f>
        <v>0</v>
      </c>
      <c r="B164" s="82" t="e">
        <f>VLOOKUP(A164,'Inventario Fisico'!A:V,22,0)</f>
        <v>#N/A</v>
      </c>
    </row>
    <row r="165" spans="1:2" x14ac:dyDescent="0.25">
      <c r="A165" s="84">
        <f>+'Inventario Fisico'!A174</f>
        <v>0</v>
      </c>
      <c r="B165" s="82" t="e">
        <f>VLOOKUP(A165,'Inventario Fisico'!A:V,22,0)</f>
        <v>#N/A</v>
      </c>
    </row>
    <row r="166" spans="1:2" x14ac:dyDescent="0.25">
      <c r="A166" s="84">
        <f>+'Inventario Fisico'!A175</f>
        <v>0</v>
      </c>
      <c r="B166" s="82" t="e">
        <f>VLOOKUP(A166,'Inventario Fisico'!A:V,22,0)</f>
        <v>#N/A</v>
      </c>
    </row>
    <row r="167" spans="1:2" x14ac:dyDescent="0.25">
      <c r="A167" s="84">
        <f>+'Inventario Fisico'!A176</f>
        <v>0</v>
      </c>
      <c r="B167" s="82" t="e">
        <f>VLOOKUP(A167,'Inventario Fisico'!A:V,22,0)</f>
        <v>#N/A</v>
      </c>
    </row>
    <row r="168" spans="1:2" x14ac:dyDescent="0.25">
      <c r="A168" s="84">
        <f>+'Inventario Fisico'!A177</f>
        <v>0</v>
      </c>
      <c r="B168" s="82" t="e">
        <f>VLOOKUP(A168,'Inventario Fisico'!A:V,22,0)</f>
        <v>#N/A</v>
      </c>
    </row>
    <row r="169" spans="1:2" x14ac:dyDescent="0.25">
      <c r="A169" s="84">
        <f>+'Inventario Fisico'!A178</f>
        <v>0</v>
      </c>
      <c r="B169" s="82" t="e">
        <f>VLOOKUP(A169,'Inventario Fisico'!A:V,22,0)</f>
        <v>#N/A</v>
      </c>
    </row>
    <row r="170" spans="1:2" x14ac:dyDescent="0.25">
      <c r="A170" s="84">
        <f>+'Inventario Fisico'!A179</f>
        <v>0</v>
      </c>
      <c r="B170" s="82" t="e">
        <f>VLOOKUP(A170,'Inventario Fisico'!A:V,22,0)</f>
        <v>#N/A</v>
      </c>
    </row>
    <row r="171" spans="1:2" x14ac:dyDescent="0.25">
      <c r="A171" s="84">
        <f>+'Inventario Fisico'!A180</f>
        <v>0</v>
      </c>
      <c r="B171" s="82" t="e">
        <f>VLOOKUP(A171,'Inventario Fisico'!A:V,22,0)</f>
        <v>#N/A</v>
      </c>
    </row>
    <row r="172" spans="1:2" x14ac:dyDescent="0.25">
      <c r="A172" s="84">
        <f>+'Inventario Fisico'!A181</f>
        <v>0</v>
      </c>
      <c r="B172" s="82" t="e">
        <f>VLOOKUP(A172,'Inventario Fisico'!A:V,22,0)</f>
        <v>#N/A</v>
      </c>
    </row>
    <row r="173" spans="1:2" x14ac:dyDescent="0.25">
      <c r="A173" s="84">
        <f>+'Inventario Fisico'!A182</f>
        <v>0</v>
      </c>
      <c r="B173" s="82" t="e">
        <f>VLOOKUP(A173,'Inventario Fisico'!A:V,22,0)</f>
        <v>#N/A</v>
      </c>
    </row>
    <row r="174" spans="1:2" x14ac:dyDescent="0.25">
      <c r="A174" s="84">
        <f>+'Inventario Fisico'!A183</f>
        <v>0</v>
      </c>
      <c r="B174" s="82" t="e">
        <f>VLOOKUP(A174,'Inventario Fisico'!A:V,22,0)</f>
        <v>#N/A</v>
      </c>
    </row>
    <row r="175" spans="1:2" x14ac:dyDescent="0.25">
      <c r="A175" s="84">
        <f>+'Inventario Fisico'!A184</f>
        <v>0</v>
      </c>
      <c r="B175" s="82" t="e">
        <f>VLOOKUP(A175,'Inventario Fisico'!A:V,22,0)</f>
        <v>#N/A</v>
      </c>
    </row>
    <row r="176" spans="1:2" x14ac:dyDescent="0.25">
      <c r="A176" s="84">
        <f>+'Inventario Fisico'!A185</f>
        <v>0</v>
      </c>
      <c r="B176" s="82" t="e">
        <f>VLOOKUP(A176,'Inventario Fisico'!A:V,22,0)</f>
        <v>#N/A</v>
      </c>
    </row>
    <row r="177" spans="1:2" x14ac:dyDescent="0.25">
      <c r="A177" s="84">
        <f>+'Inventario Fisico'!A186</f>
        <v>0</v>
      </c>
      <c r="B177" s="82" t="e">
        <f>VLOOKUP(A177,'Inventario Fisico'!A:V,22,0)</f>
        <v>#N/A</v>
      </c>
    </row>
    <row r="178" spans="1:2" x14ac:dyDescent="0.25">
      <c r="A178" s="84">
        <f>+'Inventario Fisico'!A187</f>
        <v>0</v>
      </c>
      <c r="B178" s="82" t="e">
        <f>VLOOKUP(A178,'Inventario Fisico'!A:V,22,0)</f>
        <v>#N/A</v>
      </c>
    </row>
    <row r="179" spans="1:2" x14ac:dyDescent="0.25">
      <c r="A179" s="84">
        <f>+'Inventario Fisico'!A188</f>
        <v>0</v>
      </c>
      <c r="B179" s="82" t="e">
        <f>VLOOKUP(A179,'Inventario Fisico'!A:V,22,0)</f>
        <v>#N/A</v>
      </c>
    </row>
    <row r="180" spans="1:2" x14ac:dyDescent="0.25">
      <c r="A180" s="84">
        <f>+'Inventario Fisico'!A189</f>
        <v>0</v>
      </c>
      <c r="B180" s="82" t="e">
        <f>VLOOKUP(A180,'Inventario Fisico'!A:V,22,0)</f>
        <v>#N/A</v>
      </c>
    </row>
    <row r="181" spans="1:2" x14ac:dyDescent="0.25">
      <c r="A181" s="84">
        <f>+'Inventario Fisico'!A190</f>
        <v>0</v>
      </c>
      <c r="B181" s="82" t="e">
        <f>VLOOKUP(A181,'Inventario Fisico'!A:V,22,0)</f>
        <v>#N/A</v>
      </c>
    </row>
    <row r="182" spans="1:2" x14ac:dyDescent="0.25">
      <c r="A182" s="84">
        <f>+'Inventario Fisico'!A191</f>
        <v>0</v>
      </c>
      <c r="B182" s="82" t="e">
        <f>VLOOKUP(A182,'Inventario Fisico'!A:V,22,0)</f>
        <v>#N/A</v>
      </c>
    </row>
    <row r="183" spans="1:2" x14ac:dyDescent="0.25">
      <c r="A183" s="84">
        <f>+'Inventario Fisico'!A192</f>
        <v>0</v>
      </c>
      <c r="B183" s="82" t="e">
        <f>VLOOKUP(A183,'Inventario Fisico'!A:V,22,0)</f>
        <v>#N/A</v>
      </c>
    </row>
    <row r="184" spans="1:2" x14ac:dyDescent="0.25">
      <c r="A184" s="84">
        <f>+'Inventario Fisico'!A193</f>
        <v>0</v>
      </c>
      <c r="B184" s="82" t="e">
        <f>VLOOKUP(A184,'Inventario Fisico'!A:V,22,0)</f>
        <v>#N/A</v>
      </c>
    </row>
    <row r="185" spans="1:2" x14ac:dyDescent="0.25">
      <c r="A185" s="84">
        <f>+'Inventario Fisico'!A194</f>
        <v>0</v>
      </c>
      <c r="B185" s="82" t="e">
        <f>VLOOKUP(A185,'Inventario Fisico'!A:V,22,0)</f>
        <v>#N/A</v>
      </c>
    </row>
    <row r="186" spans="1:2" x14ac:dyDescent="0.25">
      <c r="A186" s="84">
        <f>+'Inventario Fisico'!A195</f>
        <v>0</v>
      </c>
      <c r="B186" s="82" t="e">
        <f>VLOOKUP(A186,'Inventario Fisico'!A:V,22,0)</f>
        <v>#N/A</v>
      </c>
    </row>
    <row r="187" spans="1:2" x14ac:dyDescent="0.25">
      <c r="A187" s="84">
        <f>+'Inventario Fisico'!A196</f>
        <v>0</v>
      </c>
      <c r="B187" s="82" t="e">
        <f>VLOOKUP(A187,'Inventario Fisico'!A:V,22,0)</f>
        <v>#N/A</v>
      </c>
    </row>
    <row r="188" spans="1:2" x14ac:dyDescent="0.25">
      <c r="A188" s="84">
        <f>+'Inventario Fisico'!A197</f>
        <v>0</v>
      </c>
      <c r="B188" s="82" t="e">
        <f>VLOOKUP(A188,'Inventario Fisico'!A:V,22,0)</f>
        <v>#N/A</v>
      </c>
    </row>
    <row r="189" spans="1:2" x14ac:dyDescent="0.25">
      <c r="A189" s="84">
        <f>+'Inventario Fisico'!A198</f>
        <v>0</v>
      </c>
      <c r="B189" s="82" t="e">
        <f>VLOOKUP(A189,'Inventario Fisico'!A:V,22,0)</f>
        <v>#N/A</v>
      </c>
    </row>
    <row r="190" spans="1:2" x14ac:dyDescent="0.25">
      <c r="A190" s="84">
        <f>+'Inventario Fisico'!A199</f>
        <v>0</v>
      </c>
      <c r="B190" s="82" t="e">
        <f>VLOOKUP(A190,'Inventario Fisico'!A:V,22,0)</f>
        <v>#N/A</v>
      </c>
    </row>
    <row r="191" spans="1:2" x14ac:dyDescent="0.25">
      <c r="A191" s="84">
        <f>+'Inventario Fisico'!A200</f>
        <v>0</v>
      </c>
      <c r="B191" s="82" t="e">
        <f>VLOOKUP(A191,'Inventario Fisico'!A:V,22,0)</f>
        <v>#N/A</v>
      </c>
    </row>
    <row r="192" spans="1:2" x14ac:dyDescent="0.25">
      <c r="A192" s="84">
        <f>+'Inventario Fisico'!A201</f>
        <v>0</v>
      </c>
      <c r="B192" s="82" t="e">
        <f>VLOOKUP(A192,'Inventario Fisico'!A:V,22,0)</f>
        <v>#N/A</v>
      </c>
    </row>
    <row r="193" spans="1:2" x14ac:dyDescent="0.25">
      <c r="A193" s="84">
        <f>+'Inventario Fisico'!A202</f>
        <v>0</v>
      </c>
      <c r="B193" s="82" t="e">
        <f>VLOOKUP(A193,'Inventario Fisico'!A:V,22,0)</f>
        <v>#N/A</v>
      </c>
    </row>
    <row r="194" spans="1:2" x14ac:dyDescent="0.25">
      <c r="A194" s="84">
        <f>+'Inventario Fisico'!A203</f>
        <v>0</v>
      </c>
      <c r="B194" s="82" t="e">
        <f>VLOOKUP(A194,'Inventario Fisico'!A:V,22,0)</f>
        <v>#N/A</v>
      </c>
    </row>
    <row r="195" spans="1:2" x14ac:dyDescent="0.25">
      <c r="A195" s="84">
        <f>+'Inventario Fisico'!A204</f>
        <v>0</v>
      </c>
      <c r="B195" s="82" t="e">
        <f>VLOOKUP(A195,'Inventario Fisico'!A:V,22,0)</f>
        <v>#N/A</v>
      </c>
    </row>
    <row r="196" spans="1:2" x14ac:dyDescent="0.25">
      <c r="A196" s="84">
        <f>+'Inventario Fisico'!A205</f>
        <v>0</v>
      </c>
      <c r="B196" s="82" t="e">
        <f>VLOOKUP(A196,'Inventario Fisico'!A:V,22,0)</f>
        <v>#N/A</v>
      </c>
    </row>
    <row r="197" spans="1:2" x14ac:dyDescent="0.25">
      <c r="A197" s="84">
        <f>+'Inventario Fisico'!A206</f>
        <v>0</v>
      </c>
      <c r="B197" s="82" t="e">
        <f>VLOOKUP(A197,'Inventario Fisico'!A:V,22,0)</f>
        <v>#N/A</v>
      </c>
    </row>
    <row r="198" spans="1:2" x14ac:dyDescent="0.25">
      <c r="A198" s="84">
        <f>+'Inventario Fisico'!A207</f>
        <v>0</v>
      </c>
      <c r="B198" s="82" t="e">
        <f>VLOOKUP(A198,'Inventario Fisico'!A:V,22,0)</f>
        <v>#N/A</v>
      </c>
    </row>
    <row r="199" spans="1:2" x14ac:dyDescent="0.25">
      <c r="A199" s="84">
        <f>+'Inventario Fisico'!A208</f>
        <v>0</v>
      </c>
      <c r="B199" s="82" t="e">
        <f>VLOOKUP(A199,'Inventario Fisico'!A:V,22,0)</f>
        <v>#N/A</v>
      </c>
    </row>
    <row r="200" spans="1:2" x14ac:dyDescent="0.25">
      <c r="A200" s="84">
        <f>+'Inventario Fisico'!A209</f>
        <v>0</v>
      </c>
      <c r="B200" s="82" t="e">
        <f>VLOOKUP(A200,'Inventario Fisico'!A:V,22,0)</f>
        <v>#N/A</v>
      </c>
    </row>
    <row r="201" spans="1:2" x14ac:dyDescent="0.25">
      <c r="A201" s="84">
        <f>+'Inventario Fisico'!A210</f>
        <v>0</v>
      </c>
      <c r="B201" s="82" t="e">
        <f>VLOOKUP(A201,'Inventario Fisico'!A:V,22,0)</f>
        <v>#N/A</v>
      </c>
    </row>
    <row r="202" spans="1:2" x14ac:dyDescent="0.25">
      <c r="A202" s="84">
        <f>+'Inventario Fisico'!A211</f>
        <v>0</v>
      </c>
      <c r="B202" s="82" t="e">
        <f>VLOOKUP(A202,'Inventario Fisico'!A:V,22,0)</f>
        <v>#N/A</v>
      </c>
    </row>
    <row r="203" spans="1:2" x14ac:dyDescent="0.25">
      <c r="A203" s="84">
        <f>+'Inventario Fisico'!A212</f>
        <v>0</v>
      </c>
      <c r="B203" s="82" t="e">
        <f>VLOOKUP(A203,'Inventario Fisico'!A:V,22,0)</f>
        <v>#N/A</v>
      </c>
    </row>
    <row r="204" spans="1:2" x14ac:dyDescent="0.25">
      <c r="A204" s="84">
        <f>+'Inventario Fisico'!A213</f>
        <v>0</v>
      </c>
      <c r="B204" s="82" t="e">
        <f>VLOOKUP(A204,'Inventario Fisico'!A:V,22,0)</f>
        <v>#N/A</v>
      </c>
    </row>
    <row r="205" spans="1:2" x14ac:dyDescent="0.25">
      <c r="A205" s="84">
        <f>+'Inventario Fisico'!A214</f>
        <v>0</v>
      </c>
      <c r="B205" s="82" t="e">
        <f>VLOOKUP(A205,'Inventario Fisico'!A:V,22,0)</f>
        <v>#N/A</v>
      </c>
    </row>
    <row r="206" spans="1:2" x14ac:dyDescent="0.25">
      <c r="A206" s="84">
        <f>+'Inventario Fisico'!A215</f>
        <v>0</v>
      </c>
      <c r="B206" s="82" t="e">
        <f>VLOOKUP(A206,'Inventario Fisico'!A:V,22,0)</f>
        <v>#N/A</v>
      </c>
    </row>
    <row r="207" spans="1:2" x14ac:dyDescent="0.25">
      <c r="A207" s="84">
        <f>+'Inventario Fisico'!A216</f>
        <v>0</v>
      </c>
      <c r="B207" s="82" t="e">
        <f>VLOOKUP(A207,'Inventario Fisico'!A:V,22,0)</f>
        <v>#N/A</v>
      </c>
    </row>
    <row r="208" spans="1:2" x14ac:dyDescent="0.25">
      <c r="A208" s="84">
        <f>+'Inventario Fisico'!A217</f>
        <v>0</v>
      </c>
      <c r="B208" s="82" t="e">
        <f>VLOOKUP(A208,'Inventario Fisico'!A:V,22,0)</f>
        <v>#N/A</v>
      </c>
    </row>
    <row r="209" spans="1:2" x14ac:dyDescent="0.25">
      <c r="A209" s="84">
        <f>+'Inventario Fisico'!A218</f>
        <v>0</v>
      </c>
      <c r="B209" s="82" t="e">
        <f>VLOOKUP(A209,'Inventario Fisico'!A:V,22,0)</f>
        <v>#N/A</v>
      </c>
    </row>
    <row r="210" spans="1:2" x14ac:dyDescent="0.25">
      <c r="A210" s="84">
        <f>+'Inventario Fisico'!A219</f>
        <v>0</v>
      </c>
      <c r="B210" s="82" t="e">
        <f>VLOOKUP(A210,'Inventario Fisico'!A:V,22,0)</f>
        <v>#N/A</v>
      </c>
    </row>
    <row r="211" spans="1:2" x14ac:dyDescent="0.25">
      <c r="A211" s="84">
        <f>+'Inventario Fisico'!A220</f>
        <v>0</v>
      </c>
      <c r="B211" s="82" t="e">
        <f>VLOOKUP(A211,'Inventario Fisico'!A:V,22,0)</f>
        <v>#N/A</v>
      </c>
    </row>
    <row r="212" spans="1:2" x14ac:dyDescent="0.25">
      <c r="A212" s="84">
        <f>+'Inventario Fisico'!A221</f>
        <v>0</v>
      </c>
      <c r="B212" s="82" t="e">
        <f>VLOOKUP(A212,'Inventario Fisico'!A:V,22,0)</f>
        <v>#N/A</v>
      </c>
    </row>
    <row r="213" spans="1:2" x14ac:dyDescent="0.25">
      <c r="A213" s="84">
        <f>+'Inventario Fisico'!A222</f>
        <v>0</v>
      </c>
      <c r="B213" s="82" t="e">
        <f>VLOOKUP(A213,'Inventario Fisico'!A:V,22,0)</f>
        <v>#N/A</v>
      </c>
    </row>
    <row r="214" spans="1:2" x14ac:dyDescent="0.25">
      <c r="A214" s="84">
        <f>+'Inventario Fisico'!A223</f>
        <v>0</v>
      </c>
      <c r="B214" s="82" t="e">
        <f>VLOOKUP(A214,'Inventario Fisico'!A:V,22,0)</f>
        <v>#N/A</v>
      </c>
    </row>
    <row r="215" spans="1:2" x14ac:dyDescent="0.25">
      <c r="A215" s="84">
        <f>+'Inventario Fisico'!A224</f>
        <v>0</v>
      </c>
      <c r="B215" s="82" t="e">
        <f>VLOOKUP(A215,'Inventario Fisico'!A:V,22,0)</f>
        <v>#N/A</v>
      </c>
    </row>
    <row r="216" spans="1:2" x14ac:dyDescent="0.25">
      <c r="A216" s="84">
        <f>+'Inventario Fisico'!A225</f>
        <v>0</v>
      </c>
      <c r="B216" s="82" t="e">
        <f>VLOOKUP(A216,'Inventario Fisico'!A:V,22,0)</f>
        <v>#N/A</v>
      </c>
    </row>
    <row r="217" spans="1:2" x14ac:dyDescent="0.25">
      <c r="A217" s="84">
        <f>+'Inventario Fisico'!A226</f>
        <v>0</v>
      </c>
      <c r="B217" s="82" t="e">
        <f>VLOOKUP(A217,'Inventario Fisico'!A:V,22,0)</f>
        <v>#N/A</v>
      </c>
    </row>
    <row r="218" spans="1:2" x14ac:dyDescent="0.25">
      <c r="A218" s="84">
        <f>+'Inventario Fisico'!A227</f>
        <v>0</v>
      </c>
      <c r="B218" s="82" t="e">
        <f>VLOOKUP(A218,'Inventario Fisico'!A:V,22,0)</f>
        <v>#N/A</v>
      </c>
    </row>
    <row r="219" spans="1:2" x14ac:dyDescent="0.25">
      <c r="A219" s="84">
        <f>+'Inventario Fisico'!A228</f>
        <v>0</v>
      </c>
      <c r="B219" s="82" t="e">
        <f>VLOOKUP(A219,'Inventario Fisico'!A:V,22,0)</f>
        <v>#N/A</v>
      </c>
    </row>
    <row r="220" spans="1:2" x14ac:dyDescent="0.25">
      <c r="A220" s="84">
        <f>+'Inventario Fisico'!A229</f>
        <v>0</v>
      </c>
      <c r="B220" s="82" t="e">
        <f>VLOOKUP(A220,'Inventario Fisico'!A:V,22,0)</f>
        <v>#N/A</v>
      </c>
    </row>
    <row r="221" spans="1:2" x14ac:dyDescent="0.25">
      <c r="A221" s="84">
        <f>+'Inventario Fisico'!A230</f>
        <v>0</v>
      </c>
      <c r="B221" s="82" t="e">
        <f>VLOOKUP(A221,'Inventario Fisico'!A:V,22,0)</f>
        <v>#N/A</v>
      </c>
    </row>
    <row r="222" spans="1:2" x14ac:dyDescent="0.25">
      <c r="A222" s="84">
        <f>+'Inventario Fisico'!A231</f>
        <v>0</v>
      </c>
      <c r="B222" s="82" t="e">
        <f>VLOOKUP(A222,'Inventario Fisico'!A:V,22,0)</f>
        <v>#N/A</v>
      </c>
    </row>
    <row r="223" spans="1:2" x14ac:dyDescent="0.25">
      <c r="A223" s="84">
        <f>+'Inventario Fisico'!A232</f>
        <v>0</v>
      </c>
      <c r="B223" s="82" t="e">
        <f>VLOOKUP(A223,'Inventario Fisico'!A:V,22,0)</f>
        <v>#N/A</v>
      </c>
    </row>
    <row r="224" spans="1:2" x14ac:dyDescent="0.25">
      <c r="A224" s="84">
        <f>+'Inventario Fisico'!A233</f>
        <v>0</v>
      </c>
      <c r="B224" s="82" t="e">
        <f>VLOOKUP(A224,'Inventario Fisico'!A:V,22,0)</f>
        <v>#N/A</v>
      </c>
    </row>
    <row r="225" spans="1:2" x14ac:dyDescent="0.25">
      <c r="A225" s="84">
        <f>+'Inventario Fisico'!A234</f>
        <v>0</v>
      </c>
      <c r="B225" s="82" t="e">
        <f>VLOOKUP(A225,'Inventario Fisico'!A:V,22,0)</f>
        <v>#N/A</v>
      </c>
    </row>
    <row r="226" spans="1:2" x14ac:dyDescent="0.25">
      <c r="A226" s="84">
        <f>+'Inventario Fisico'!A235</f>
        <v>0</v>
      </c>
      <c r="B226" s="82" t="e">
        <f>VLOOKUP(A226,'Inventario Fisico'!A:V,22,0)</f>
        <v>#N/A</v>
      </c>
    </row>
    <row r="227" spans="1:2" x14ac:dyDescent="0.25">
      <c r="A227" s="84">
        <f>+'Inventario Fisico'!A236</f>
        <v>0</v>
      </c>
      <c r="B227" s="82" t="e">
        <f>VLOOKUP(A227,'Inventario Fisico'!A:V,22,0)</f>
        <v>#N/A</v>
      </c>
    </row>
    <row r="228" spans="1:2" x14ac:dyDescent="0.25">
      <c r="A228" s="84">
        <f>+'Inventario Fisico'!A237</f>
        <v>0</v>
      </c>
      <c r="B228" s="82" t="e">
        <f>VLOOKUP(A228,'Inventario Fisico'!A:V,22,0)</f>
        <v>#N/A</v>
      </c>
    </row>
    <row r="229" spans="1:2" x14ac:dyDescent="0.25">
      <c r="A229" s="84">
        <f>+'Inventario Fisico'!A238</f>
        <v>0</v>
      </c>
      <c r="B229" s="82" t="e">
        <f>VLOOKUP(A229,'Inventario Fisico'!A:V,22,0)</f>
        <v>#N/A</v>
      </c>
    </row>
    <row r="230" spans="1:2" x14ac:dyDescent="0.25">
      <c r="A230" s="84">
        <f>+'Inventario Fisico'!A239</f>
        <v>0</v>
      </c>
      <c r="B230" s="82" t="e">
        <f>VLOOKUP(A230,'Inventario Fisico'!A:V,22,0)</f>
        <v>#N/A</v>
      </c>
    </row>
    <row r="231" spans="1:2" x14ac:dyDescent="0.25">
      <c r="A231" s="84">
        <f>+'Inventario Fisico'!A240</f>
        <v>0</v>
      </c>
      <c r="B231" s="82" t="e">
        <f>VLOOKUP(A231,'Inventario Fisico'!A:V,22,0)</f>
        <v>#N/A</v>
      </c>
    </row>
    <row r="232" spans="1:2" x14ac:dyDescent="0.25">
      <c r="A232" s="84">
        <f>+'Inventario Fisico'!A241</f>
        <v>0</v>
      </c>
      <c r="B232" s="82" t="e">
        <f>VLOOKUP(A232,'Inventario Fisico'!A:V,22,0)</f>
        <v>#N/A</v>
      </c>
    </row>
    <row r="233" spans="1:2" x14ac:dyDescent="0.25">
      <c r="A233" s="84">
        <f>+'Inventario Fisico'!A242</f>
        <v>0</v>
      </c>
      <c r="B233" s="82" t="e">
        <f>VLOOKUP(A233,'Inventario Fisico'!A:V,22,0)</f>
        <v>#N/A</v>
      </c>
    </row>
    <row r="234" spans="1:2" x14ac:dyDescent="0.25">
      <c r="A234" s="84">
        <f>+'Inventario Fisico'!A243</f>
        <v>0</v>
      </c>
      <c r="B234" s="82" t="e">
        <f>VLOOKUP(A234,'Inventario Fisico'!A:V,22,0)</f>
        <v>#N/A</v>
      </c>
    </row>
    <row r="235" spans="1:2" x14ac:dyDescent="0.25">
      <c r="A235" s="84">
        <f>+'Inventario Fisico'!A244</f>
        <v>0</v>
      </c>
      <c r="B235" s="82" t="e">
        <f>VLOOKUP(A235,'Inventario Fisico'!A:V,22,0)</f>
        <v>#N/A</v>
      </c>
    </row>
    <row r="236" spans="1:2" x14ac:dyDescent="0.25">
      <c r="A236" s="84">
        <f>+'Inventario Fisico'!A245</f>
        <v>0</v>
      </c>
      <c r="B236" s="82" t="e">
        <f>VLOOKUP(A236,'Inventario Fisico'!A:V,22,0)</f>
        <v>#N/A</v>
      </c>
    </row>
    <row r="237" spans="1:2" x14ac:dyDescent="0.25">
      <c r="A237" s="84">
        <f>+'Inventario Fisico'!A246</f>
        <v>0</v>
      </c>
      <c r="B237" s="82" t="e">
        <f>VLOOKUP(A237,'Inventario Fisico'!A:V,22,0)</f>
        <v>#N/A</v>
      </c>
    </row>
    <row r="238" spans="1:2" x14ac:dyDescent="0.25">
      <c r="A238" s="84">
        <f>+'Inventario Fisico'!A247</f>
        <v>0</v>
      </c>
      <c r="B238" s="82" t="e">
        <f>VLOOKUP(A238,'Inventario Fisico'!A:V,22,0)</f>
        <v>#N/A</v>
      </c>
    </row>
    <row r="239" spans="1:2" x14ac:dyDescent="0.25">
      <c r="A239" s="84">
        <f>+'Inventario Fisico'!A248</f>
        <v>0</v>
      </c>
      <c r="B239" s="82" t="e">
        <f>VLOOKUP(A239,'Inventario Fisico'!A:V,22,0)</f>
        <v>#N/A</v>
      </c>
    </row>
    <row r="240" spans="1:2" x14ac:dyDescent="0.25">
      <c r="A240" s="84">
        <f>+'Inventario Fisico'!A249</f>
        <v>0</v>
      </c>
      <c r="B240" s="82" t="e">
        <f>VLOOKUP(A240,'Inventario Fisico'!A:V,22,0)</f>
        <v>#N/A</v>
      </c>
    </row>
    <row r="241" spans="1:2" x14ac:dyDescent="0.25">
      <c r="A241" s="84">
        <f>+'Inventario Fisico'!A250</f>
        <v>0</v>
      </c>
      <c r="B241" s="82" t="e">
        <f>VLOOKUP(A241,'Inventario Fisico'!A:V,22,0)</f>
        <v>#N/A</v>
      </c>
    </row>
    <row r="242" spans="1:2" x14ac:dyDescent="0.25">
      <c r="A242" s="84">
        <f>+'Inventario Fisico'!A251</f>
        <v>0</v>
      </c>
      <c r="B242" s="82" t="e">
        <f>VLOOKUP(A242,'Inventario Fisico'!A:V,22,0)</f>
        <v>#N/A</v>
      </c>
    </row>
    <row r="243" spans="1:2" x14ac:dyDescent="0.25">
      <c r="A243" s="84">
        <f>+'Inventario Fisico'!A252</f>
        <v>0</v>
      </c>
      <c r="B243" s="82" t="e">
        <f>VLOOKUP(A243,'Inventario Fisico'!A:V,22,0)</f>
        <v>#N/A</v>
      </c>
    </row>
    <row r="244" spans="1:2" x14ac:dyDescent="0.25">
      <c r="A244" s="84">
        <f>+'Inventario Fisico'!A253</f>
        <v>0</v>
      </c>
      <c r="B244" s="82" t="e">
        <f>VLOOKUP(A244,'Inventario Fisico'!A:V,22,0)</f>
        <v>#N/A</v>
      </c>
    </row>
    <row r="245" spans="1:2" x14ac:dyDescent="0.25">
      <c r="A245" s="84">
        <f>+'Inventario Fisico'!A254</f>
        <v>0</v>
      </c>
      <c r="B245" s="82" t="e">
        <f>VLOOKUP(A245,'Inventario Fisico'!A:V,22,0)</f>
        <v>#N/A</v>
      </c>
    </row>
    <row r="246" spans="1:2" x14ac:dyDescent="0.25">
      <c r="A246" s="84">
        <f>+'Inventario Fisico'!A255</f>
        <v>0</v>
      </c>
      <c r="B246" s="82" t="e">
        <f>VLOOKUP(A246,'Inventario Fisico'!A:V,22,0)</f>
        <v>#N/A</v>
      </c>
    </row>
    <row r="247" spans="1:2" x14ac:dyDescent="0.25">
      <c r="A247" s="84">
        <f>+'Inventario Fisico'!A256</f>
        <v>0</v>
      </c>
      <c r="B247" s="82" t="e">
        <f>VLOOKUP(A247,'Inventario Fisico'!A:V,22,0)</f>
        <v>#N/A</v>
      </c>
    </row>
    <row r="248" spans="1:2" x14ac:dyDescent="0.25">
      <c r="A248" s="84">
        <f>+'Inventario Fisico'!A257</f>
        <v>0</v>
      </c>
      <c r="B248" s="82" t="e">
        <f>VLOOKUP(A248,'Inventario Fisico'!A:V,22,0)</f>
        <v>#N/A</v>
      </c>
    </row>
    <row r="249" spans="1:2" x14ac:dyDescent="0.25">
      <c r="A249" s="84">
        <f>+'Inventario Fisico'!A258</f>
        <v>0</v>
      </c>
      <c r="B249" s="82" t="e">
        <f>VLOOKUP(A249,'Inventario Fisico'!A:V,22,0)</f>
        <v>#N/A</v>
      </c>
    </row>
    <row r="250" spans="1:2" x14ac:dyDescent="0.25">
      <c r="A250" s="84">
        <f>+'Inventario Fisico'!A259</f>
        <v>0</v>
      </c>
      <c r="B250" s="82" t="e">
        <f>VLOOKUP(A250,'Inventario Fisico'!A:V,22,0)</f>
        <v>#N/A</v>
      </c>
    </row>
    <row r="251" spans="1:2" x14ac:dyDescent="0.25">
      <c r="A251" s="84">
        <f>+'Inventario Fisico'!A260</f>
        <v>0</v>
      </c>
      <c r="B251" s="82" t="e">
        <f>VLOOKUP(A251,'Inventario Fisico'!A:V,22,0)</f>
        <v>#N/A</v>
      </c>
    </row>
    <row r="252" spans="1:2" x14ac:dyDescent="0.25">
      <c r="A252" s="84">
        <f>+'Inventario Fisico'!A261</f>
        <v>0</v>
      </c>
      <c r="B252" s="82" t="e">
        <f>VLOOKUP(A252,'Inventario Fisico'!A:V,22,0)</f>
        <v>#N/A</v>
      </c>
    </row>
    <row r="253" spans="1:2" x14ac:dyDescent="0.25">
      <c r="A253" s="84">
        <f>+'Inventario Fisico'!A262</f>
        <v>0</v>
      </c>
      <c r="B253" s="82" t="e">
        <f>VLOOKUP(A253,'Inventario Fisico'!A:V,22,0)</f>
        <v>#N/A</v>
      </c>
    </row>
    <row r="254" spans="1:2" x14ac:dyDescent="0.25">
      <c r="A254" s="84">
        <f>+'Inventario Fisico'!A263</f>
        <v>0</v>
      </c>
      <c r="B254" s="82" t="e">
        <f>VLOOKUP(A254,'Inventario Fisico'!A:V,22,0)</f>
        <v>#N/A</v>
      </c>
    </row>
    <row r="255" spans="1:2" x14ac:dyDescent="0.25">
      <c r="A255" s="84">
        <f>+'Inventario Fisico'!A264</f>
        <v>0</v>
      </c>
      <c r="B255" s="82" t="e">
        <f>VLOOKUP(A255,'Inventario Fisico'!A:V,22,0)</f>
        <v>#N/A</v>
      </c>
    </row>
    <row r="256" spans="1:2" x14ac:dyDescent="0.25">
      <c r="A256" s="84">
        <f>+'Inventario Fisico'!A265</f>
        <v>0</v>
      </c>
      <c r="B256" s="82" t="e">
        <f>VLOOKUP(A256,'Inventario Fisico'!A:V,22,0)</f>
        <v>#N/A</v>
      </c>
    </row>
    <row r="257" spans="1:2" x14ac:dyDescent="0.25">
      <c r="A257" s="84">
        <f>+'Inventario Fisico'!A266</f>
        <v>0</v>
      </c>
      <c r="B257" s="82" t="e">
        <f>VLOOKUP(A257,'Inventario Fisico'!A:V,22,0)</f>
        <v>#N/A</v>
      </c>
    </row>
    <row r="258" spans="1:2" x14ac:dyDescent="0.25">
      <c r="A258" s="84">
        <f>+'Inventario Fisico'!A267</f>
        <v>0</v>
      </c>
      <c r="B258" s="82" t="e">
        <f>VLOOKUP(A258,'Inventario Fisico'!A:V,22,0)</f>
        <v>#N/A</v>
      </c>
    </row>
    <row r="259" spans="1:2" x14ac:dyDescent="0.25">
      <c r="A259" s="84">
        <f>+'Inventario Fisico'!A268</f>
        <v>0</v>
      </c>
      <c r="B259" s="82" t="e">
        <f>VLOOKUP(A259,'Inventario Fisico'!A:V,22,0)</f>
        <v>#N/A</v>
      </c>
    </row>
    <row r="260" spans="1:2" x14ac:dyDescent="0.25">
      <c r="A260" s="84">
        <f>+'Inventario Fisico'!A269</f>
        <v>0</v>
      </c>
      <c r="B260" s="82" t="e">
        <f>VLOOKUP(A260,'Inventario Fisico'!A:V,22,0)</f>
        <v>#N/A</v>
      </c>
    </row>
    <row r="261" spans="1:2" x14ac:dyDescent="0.25">
      <c r="A261" s="84">
        <f>+'Inventario Fisico'!A270</f>
        <v>0</v>
      </c>
      <c r="B261" s="82" t="e">
        <f>VLOOKUP(A261,'Inventario Fisico'!A:V,22,0)</f>
        <v>#N/A</v>
      </c>
    </row>
    <row r="262" spans="1:2" x14ac:dyDescent="0.25">
      <c r="A262" s="84">
        <f>+'Inventario Fisico'!A271</f>
        <v>0</v>
      </c>
      <c r="B262" s="82" t="e">
        <f>VLOOKUP(A262,'Inventario Fisico'!A:V,22,0)</f>
        <v>#N/A</v>
      </c>
    </row>
    <row r="263" spans="1:2" x14ac:dyDescent="0.25">
      <c r="A263" s="84">
        <f>+'Inventario Fisico'!A272</f>
        <v>0</v>
      </c>
      <c r="B263" s="82" t="e">
        <f>VLOOKUP(A263,'Inventario Fisico'!A:V,22,0)</f>
        <v>#N/A</v>
      </c>
    </row>
    <row r="264" spans="1:2" x14ac:dyDescent="0.25">
      <c r="A264" s="84">
        <f>+'Inventario Fisico'!A273</f>
        <v>0</v>
      </c>
      <c r="B264" s="82" t="e">
        <f>VLOOKUP(A264,'Inventario Fisico'!A:V,22,0)</f>
        <v>#N/A</v>
      </c>
    </row>
    <row r="265" spans="1:2" x14ac:dyDescent="0.25">
      <c r="A265" s="84">
        <f>+'Inventario Fisico'!A274</f>
        <v>0</v>
      </c>
      <c r="B265" s="82" t="e">
        <f>VLOOKUP(A265,'Inventario Fisico'!A:V,22,0)</f>
        <v>#N/A</v>
      </c>
    </row>
    <row r="266" spans="1:2" x14ac:dyDescent="0.25">
      <c r="A266" s="84">
        <f>+'Inventario Fisico'!A275</f>
        <v>0</v>
      </c>
      <c r="B266" s="82" t="e">
        <f>VLOOKUP(A266,'Inventario Fisico'!A:V,22,0)</f>
        <v>#N/A</v>
      </c>
    </row>
    <row r="267" spans="1:2" x14ac:dyDescent="0.25">
      <c r="A267" s="84">
        <f>+'Inventario Fisico'!A276</f>
        <v>0</v>
      </c>
      <c r="B267" s="82" t="e">
        <f>VLOOKUP(A267,'Inventario Fisico'!A:V,22,0)</f>
        <v>#N/A</v>
      </c>
    </row>
    <row r="268" spans="1:2" x14ac:dyDescent="0.25">
      <c r="A268" s="84">
        <f>+'Inventario Fisico'!A277</f>
        <v>0</v>
      </c>
      <c r="B268" s="82" t="e">
        <f>VLOOKUP(A268,'Inventario Fisico'!A:V,22,0)</f>
        <v>#N/A</v>
      </c>
    </row>
    <row r="269" spans="1:2" x14ac:dyDescent="0.25">
      <c r="A269" s="84">
        <f>+'Inventario Fisico'!A278</f>
        <v>0</v>
      </c>
      <c r="B269" s="82" t="e">
        <f>VLOOKUP(A269,'Inventario Fisico'!A:V,22,0)</f>
        <v>#N/A</v>
      </c>
    </row>
    <row r="270" spans="1:2" x14ac:dyDescent="0.25">
      <c r="A270" s="84">
        <f>+'Inventario Fisico'!A279</f>
        <v>0</v>
      </c>
      <c r="B270" s="82" t="e">
        <f>VLOOKUP(A270,'Inventario Fisico'!A:V,22,0)</f>
        <v>#N/A</v>
      </c>
    </row>
    <row r="271" spans="1:2" x14ac:dyDescent="0.25">
      <c r="A271" s="84">
        <f>+'Inventario Fisico'!A280</f>
        <v>0</v>
      </c>
      <c r="B271" s="82" t="e">
        <f>VLOOKUP(A271,'Inventario Fisico'!A:V,22,0)</f>
        <v>#N/A</v>
      </c>
    </row>
    <row r="272" spans="1:2" x14ac:dyDescent="0.25">
      <c r="A272" s="84">
        <f>+'Inventario Fisico'!A281</f>
        <v>0</v>
      </c>
      <c r="B272" s="82" t="e">
        <f>VLOOKUP(A272,'Inventario Fisico'!A:V,22,0)</f>
        <v>#N/A</v>
      </c>
    </row>
    <row r="273" spans="1:2" x14ac:dyDescent="0.25">
      <c r="A273" s="84">
        <f>+'Inventario Fisico'!A282</f>
        <v>0</v>
      </c>
      <c r="B273" s="82" t="e">
        <f>VLOOKUP(A273,'Inventario Fisico'!A:V,22,0)</f>
        <v>#N/A</v>
      </c>
    </row>
    <row r="274" spans="1:2" x14ac:dyDescent="0.25">
      <c r="A274" s="84">
        <f>+'Inventario Fisico'!A283</f>
        <v>0</v>
      </c>
      <c r="B274" s="82" t="e">
        <f>VLOOKUP(A274,'Inventario Fisico'!A:V,22,0)</f>
        <v>#N/A</v>
      </c>
    </row>
    <row r="275" spans="1:2" x14ac:dyDescent="0.25">
      <c r="A275" s="84">
        <f>+'Inventario Fisico'!A284</f>
        <v>0</v>
      </c>
      <c r="B275" s="82" t="e">
        <f>VLOOKUP(A275,'Inventario Fisico'!A:V,22,0)</f>
        <v>#N/A</v>
      </c>
    </row>
    <row r="276" spans="1:2" x14ac:dyDescent="0.25">
      <c r="A276" s="84">
        <f>+'Inventario Fisico'!A285</f>
        <v>0</v>
      </c>
      <c r="B276" s="82" t="e">
        <f>VLOOKUP(A276,'Inventario Fisico'!A:V,22,0)</f>
        <v>#N/A</v>
      </c>
    </row>
    <row r="277" spans="1:2" x14ac:dyDescent="0.25">
      <c r="A277" s="84">
        <f>+'Inventario Fisico'!A286</f>
        <v>0</v>
      </c>
      <c r="B277" s="82" t="e">
        <f>VLOOKUP(A277,'Inventario Fisico'!A:V,22,0)</f>
        <v>#N/A</v>
      </c>
    </row>
    <row r="278" spans="1:2" x14ac:dyDescent="0.25">
      <c r="A278" s="84">
        <f>+'Inventario Fisico'!A287</f>
        <v>0</v>
      </c>
      <c r="B278" s="82" t="e">
        <f>VLOOKUP(A278,'Inventario Fisico'!A:V,22,0)</f>
        <v>#N/A</v>
      </c>
    </row>
    <row r="279" spans="1:2" x14ac:dyDescent="0.25">
      <c r="A279" s="84">
        <f>+'Inventario Fisico'!A288</f>
        <v>0</v>
      </c>
      <c r="B279" s="82" t="e">
        <f>VLOOKUP(A279,'Inventario Fisico'!A:V,22,0)</f>
        <v>#N/A</v>
      </c>
    </row>
    <row r="280" spans="1:2" x14ac:dyDescent="0.25">
      <c r="A280" s="84">
        <f>+'Inventario Fisico'!A289</f>
        <v>0</v>
      </c>
      <c r="B280" s="82" t="e">
        <f>VLOOKUP(A280,'Inventario Fisico'!A:V,22,0)</f>
        <v>#N/A</v>
      </c>
    </row>
    <row r="281" spans="1:2" x14ac:dyDescent="0.25">
      <c r="A281" s="84">
        <f>+'Inventario Fisico'!A290</f>
        <v>0</v>
      </c>
      <c r="B281" s="82" t="e">
        <f>VLOOKUP(A281,'Inventario Fisico'!A:V,22,0)</f>
        <v>#N/A</v>
      </c>
    </row>
    <row r="282" spans="1:2" x14ac:dyDescent="0.25">
      <c r="A282" s="84">
        <f>+'Inventario Fisico'!A291</f>
        <v>0</v>
      </c>
      <c r="B282" s="82" t="e">
        <f>VLOOKUP(A282,'Inventario Fisico'!A:V,22,0)</f>
        <v>#N/A</v>
      </c>
    </row>
    <row r="283" spans="1:2" x14ac:dyDescent="0.25">
      <c r="A283" s="84">
        <f>+'Inventario Fisico'!A292</f>
        <v>0</v>
      </c>
      <c r="B283" s="82" t="e">
        <f>VLOOKUP(A283,'Inventario Fisico'!A:V,22,0)</f>
        <v>#N/A</v>
      </c>
    </row>
    <row r="284" spans="1:2" x14ac:dyDescent="0.25">
      <c r="A284" s="84">
        <f>+'Inventario Fisico'!A293</f>
        <v>0</v>
      </c>
      <c r="B284" s="82" t="e">
        <f>VLOOKUP(A284,'Inventario Fisico'!A:V,22,0)</f>
        <v>#N/A</v>
      </c>
    </row>
    <row r="285" spans="1:2" x14ac:dyDescent="0.25">
      <c r="A285" s="84">
        <f>+'Inventario Fisico'!A294</f>
        <v>0</v>
      </c>
      <c r="B285" s="82" t="e">
        <f>VLOOKUP(A285,'Inventario Fisico'!A:V,22,0)</f>
        <v>#N/A</v>
      </c>
    </row>
    <row r="286" spans="1:2" x14ac:dyDescent="0.25">
      <c r="A286" s="84">
        <f>+'Inventario Fisico'!A295</f>
        <v>0</v>
      </c>
      <c r="B286" s="82" t="e">
        <f>VLOOKUP(A286,'Inventario Fisico'!A:V,22,0)</f>
        <v>#N/A</v>
      </c>
    </row>
    <row r="287" spans="1:2" x14ac:dyDescent="0.25">
      <c r="A287" s="84">
        <f>+'Inventario Fisico'!A296</f>
        <v>0</v>
      </c>
      <c r="B287" s="82" t="e">
        <f>VLOOKUP(A287,'Inventario Fisico'!A:V,22,0)</f>
        <v>#N/A</v>
      </c>
    </row>
    <row r="288" spans="1:2" x14ac:dyDescent="0.25">
      <c r="A288" s="84">
        <f>+'Inventario Fisico'!A297</f>
        <v>0</v>
      </c>
      <c r="B288" s="82" t="e">
        <f>VLOOKUP(A288,'Inventario Fisico'!A:V,22,0)</f>
        <v>#N/A</v>
      </c>
    </row>
    <row r="289" spans="1:2" x14ac:dyDescent="0.25">
      <c r="A289" s="84">
        <f>+'Inventario Fisico'!A298</f>
        <v>0</v>
      </c>
      <c r="B289" s="82" t="e">
        <f>VLOOKUP(A289,'Inventario Fisico'!A:V,22,0)</f>
        <v>#N/A</v>
      </c>
    </row>
    <row r="290" spans="1:2" x14ac:dyDescent="0.25">
      <c r="A290" s="84">
        <f>+'Inventario Fisico'!A299</f>
        <v>0</v>
      </c>
      <c r="B290" s="82" t="e">
        <f>VLOOKUP(A290,'Inventario Fisico'!A:V,22,0)</f>
        <v>#N/A</v>
      </c>
    </row>
    <row r="291" spans="1:2" x14ac:dyDescent="0.25">
      <c r="A291" s="84">
        <f>+'Inventario Fisico'!A300</f>
        <v>0</v>
      </c>
      <c r="B291" s="82" t="e">
        <f>VLOOKUP(A291,'Inventario Fisico'!A:V,22,0)</f>
        <v>#N/A</v>
      </c>
    </row>
    <row r="292" spans="1:2" x14ac:dyDescent="0.25">
      <c r="A292" s="84">
        <f>+'Inventario Fisico'!A301</f>
        <v>0</v>
      </c>
      <c r="B292" s="82" t="e">
        <f>VLOOKUP(A292,'Inventario Fisico'!A:V,22,0)</f>
        <v>#N/A</v>
      </c>
    </row>
    <row r="293" spans="1:2" x14ac:dyDescent="0.25">
      <c r="A293" s="84">
        <f>+'Inventario Fisico'!A302</f>
        <v>0</v>
      </c>
      <c r="B293" s="82" t="e">
        <f>VLOOKUP(A293,'Inventario Fisico'!A:V,22,0)</f>
        <v>#N/A</v>
      </c>
    </row>
    <row r="294" spans="1:2" x14ac:dyDescent="0.25">
      <c r="A294" s="84">
        <f>+'Inventario Fisico'!A303</f>
        <v>0</v>
      </c>
      <c r="B294" s="82" t="e">
        <f>VLOOKUP(A294,'Inventario Fisico'!A:V,22,0)</f>
        <v>#N/A</v>
      </c>
    </row>
    <row r="295" spans="1:2" x14ac:dyDescent="0.25">
      <c r="A295" s="84">
        <f>+'Inventario Fisico'!A304</f>
        <v>0</v>
      </c>
      <c r="B295" s="82" t="e">
        <f>VLOOKUP(A295,'Inventario Fisico'!A:V,22,0)</f>
        <v>#N/A</v>
      </c>
    </row>
    <row r="296" spans="1:2" x14ac:dyDescent="0.25">
      <c r="A296" s="84">
        <f>+'Inventario Fisico'!A305</f>
        <v>0</v>
      </c>
      <c r="B296" s="82" t="e">
        <f>VLOOKUP(A296,'Inventario Fisico'!A:V,22,0)</f>
        <v>#N/A</v>
      </c>
    </row>
    <row r="297" spans="1:2" x14ac:dyDescent="0.25">
      <c r="A297" s="84">
        <f>+'Inventario Fisico'!A306</f>
        <v>0</v>
      </c>
      <c r="B297" s="82" t="e">
        <f>VLOOKUP(A297,'Inventario Fisico'!A:V,22,0)</f>
        <v>#N/A</v>
      </c>
    </row>
    <row r="298" spans="1:2" x14ac:dyDescent="0.25">
      <c r="A298" s="84">
        <f>+'Inventario Fisico'!A307</f>
        <v>0</v>
      </c>
      <c r="B298" s="82" t="e">
        <f>VLOOKUP(A298,'Inventario Fisico'!A:V,22,0)</f>
        <v>#N/A</v>
      </c>
    </row>
    <row r="299" spans="1:2" x14ac:dyDescent="0.25">
      <c r="A299" s="84">
        <f>+'Inventario Fisico'!A308</f>
        <v>0</v>
      </c>
      <c r="B299" s="82" t="e">
        <f>VLOOKUP(A299,'Inventario Fisico'!A:V,22,0)</f>
        <v>#N/A</v>
      </c>
    </row>
    <row r="300" spans="1:2" x14ac:dyDescent="0.25">
      <c r="A300" s="84">
        <f>+'Inventario Fisico'!A309</f>
        <v>0</v>
      </c>
      <c r="B300" s="82" t="e">
        <f>VLOOKUP(A300,'Inventario Fisico'!A:V,22,0)</f>
        <v>#N/A</v>
      </c>
    </row>
    <row r="301" spans="1:2" x14ac:dyDescent="0.25">
      <c r="A301" s="84">
        <f>+'Inventario Fisico'!A310</f>
        <v>0</v>
      </c>
      <c r="B301" s="82" t="e">
        <f>VLOOKUP(A301,'Inventario Fisico'!A:V,22,0)</f>
        <v>#N/A</v>
      </c>
    </row>
    <row r="302" spans="1:2" x14ac:dyDescent="0.25">
      <c r="A302" s="84">
        <f>+'Inventario Fisico'!A311</f>
        <v>0</v>
      </c>
      <c r="B302" s="82" t="e">
        <f>VLOOKUP(A302,'Inventario Fisico'!A:V,22,0)</f>
        <v>#N/A</v>
      </c>
    </row>
    <row r="303" spans="1:2" x14ac:dyDescent="0.25">
      <c r="A303" s="84">
        <f>+'Inventario Fisico'!A312</f>
        <v>0</v>
      </c>
      <c r="B303" s="82" t="e">
        <f>VLOOKUP(A303,'Inventario Fisico'!A:V,22,0)</f>
        <v>#N/A</v>
      </c>
    </row>
    <row r="304" spans="1:2" x14ac:dyDescent="0.25">
      <c r="A304" s="84">
        <f>+'Inventario Fisico'!A313</f>
        <v>0</v>
      </c>
      <c r="B304" s="82" t="e">
        <f>VLOOKUP(A304,'Inventario Fisico'!A:V,22,0)</f>
        <v>#N/A</v>
      </c>
    </row>
    <row r="305" spans="1:2" x14ac:dyDescent="0.25">
      <c r="A305" s="84">
        <f>+'Inventario Fisico'!A314</f>
        <v>0</v>
      </c>
      <c r="B305" s="82" t="e">
        <f>VLOOKUP(A305,'Inventario Fisico'!A:V,22,0)</f>
        <v>#N/A</v>
      </c>
    </row>
    <row r="306" spans="1:2" x14ac:dyDescent="0.25">
      <c r="A306" s="84">
        <f>+'Inventario Fisico'!A315</f>
        <v>0</v>
      </c>
      <c r="B306" s="82" t="e">
        <f>VLOOKUP(A306,'Inventario Fisico'!A:V,22,0)</f>
        <v>#N/A</v>
      </c>
    </row>
    <row r="307" spans="1:2" x14ac:dyDescent="0.25">
      <c r="A307" s="84">
        <f>+'Inventario Fisico'!A316</f>
        <v>0</v>
      </c>
      <c r="B307" s="82" t="e">
        <f>VLOOKUP(A307,'Inventario Fisico'!A:V,22,0)</f>
        <v>#N/A</v>
      </c>
    </row>
    <row r="308" spans="1:2" x14ac:dyDescent="0.25">
      <c r="A308" s="84">
        <f>+'Inventario Fisico'!A317</f>
        <v>0</v>
      </c>
      <c r="B308" s="82" t="e">
        <f>VLOOKUP(A308,'Inventario Fisico'!A:V,22,0)</f>
        <v>#N/A</v>
      </c>
    </row>
    <row r="309" spans="1:2" x14ac:dyDescent="0.25">
      <c r="A309" s="84">
        <f>+'Inventario Fisico'!A318</f>
        <v>0</v>
      </c>
      <c r="B309" s="82" t="e">
        <f>VLOOKUP(A309,'Inventario Fisico'!A:V,22,0)</f>
        <v>#N/A</v>
      </c>
    </row>
    <row r="310" spans="1:2" x14ac:dyDescent="0.25">
      <c r="A310" s="84">
        <f>+'Inventario Fisico'!A319</f>
        <v>0</v>
      </c>
      <c r="B310" s="82" t="e">
        <f>VLOOKUP(A310,'Inventario Fisico'!A:V,22,0)</f>
        <v>#N/A</v>
      </c>
    </row>
    <row r="311" spans="1:2" x14ac:dyDescent="0.25">
      <c r="A311" s="84">
        <f>+'Inventario Fisico'!A320</f>
        <v>0</v>
      </c>
      <c r="B311" s="82" t="e">
        <f>VLOOKUP(A311,'Inventario Fisico'!A:V,22,0)</f>
        <v>#N/A</v>
      </c>
    </row>
    <row r="312" spans="1:2" x14ac:dyDescent="0.25">
      <c r="A312" s="84">
        <f>+'Inventario Fisico'!A321</f>
        <v>0</v>
      </c>
      <c r="B312" s="82" t="e">
        <f>VLOOKUP(A312,'Inventario Fisico'!A:V,22,0)</f>
        <v>#N/A</v>
      </c>
    </row>
    <row r="313" spans="1:2" x14ac:dyDescent="0.25">
      <c r="A313" s="84">
        <f>+'Inventario Fisico'!A322</f>
        <v>0</v>
      </c>
      <c r="B313" s="82" t="e">
        <f>VLOOKUP(A313,'Inventario Fisico'!A:V,22,0)</f>
        <v>#N/A</v>
      </c>
    </row>
    <row r="314" spans="1:2" x14ac:dyDescent="0.25">
      <c r="A314" s="84">
        <f>+'Inventario Fisico'!A323</f>
        <v>0</v>
      </c>
      <c r="B314" s="82" t="e">
        <f>VLOOKUP(A314,'Inventario Fisico'!A:V,22,0)</f>
        <v>#N/A</v>
      </c>
    </row>
    <row r="315" spans="1:2" x14ac:dyDescent="0.25">
      <c r="A315" s="84">
        <f>+'Inventario Fisico'!A324</f>
        <v>0</v>
      </c>
      <c r="B315" s="82" t="e">
        <f>VLOOKUP(A315,'Inventario Fisico'!A:V,22,0)</f>
        <v>#N/A</v>
      </c>
    </row>
    <row r="316" spans="1:2" x14ac:dyDescent="0.25">
      <c r="A316" s="84">
        <f>+'Inventario Fisico'!A325</f>
        <v>0</v>
      </c>
      <c r="B316" s="82" t="e">
        <f>VLOOKUP(A316,'Inventario Fisico'!A:V,22,0)</f>
        <v>#N/A</v>
      </c>
    </row>
    <row r="317" spans="1:2" x14ac:dyDescent="0.25">
      <c r="A317" s="84">
        <f>+'Inventario Fisico'!A326</f>
        <v>0</v>
      </c>
      <c r="B317" s="82" t="e">
        <f>VLOOKUP(A317,'Inventario Fisico'!A:V,22,0)</f>
        <v>#N/A</v>
      </c>
    </row>
    <row r="318" spans="1:2" x14ac:dyDescent="0.25">
      <c r="A318" s="84">
        <f>+'Inventario Fisico'!A327</f>
        <v>0</v>
      </c>
      <c r="B318" s="82" t="e">
        <f>VLOOKUP(A318,'Inventario Fisico'!A:V,22,0)</f>
        <v>#N/A</v>
      </c>
    </row>
    <row r="319" spans="1:2" x14ac:dyDescent="0.25">
      <c r="A319" s="84">
        <f>+'Inventario Fisico'!A328</f>
        <v>0</v>
      </c>
      <c r="B319" s="82" t="e">
        <f>VLOOKUP(A319,'Inventario Fisico'!A:V,22,0)</f>
        <v>#N/A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28A35-8BE4-B24B-A2AE-8E2CA8B2260D}">
  <sheetPr>
    <tabColor theme="7"/>
  </sheetPr>
  <dimension ref="A1:C8"/>
  <sheetViews>
    <sheetView zoomScale="120" zoomScaleNormal="120" workbookViewId="0">
      <selection activeCell="A4" sqref="A4"/>
    </sheetView>
  </sheetViews>
  <sheetFormatPr defaultColWidth="11.42578125" defaultRowHeight="15" x14ac:dyDescent="0.25"/>
  <cols>
    <col min="1" max="1" width="6" customWidth="1"/>
    <col min="2" max="2" width="28" customWidth="1"/>
  </cols>
  <sheetData>
    <row r="1" spans="1:3" x14ac:dyDescent="0.25">
      <c r="A1" s="2" t="s">
        <v>8</v>
      </c>
      <c r="B1" t="s">
        <v>16</v>
      </c>
      <c r="C1" t="s">
        <v>29</v>
      </c>
    </row>
    <row r="2" spans="1:3" x14ac:dyDescent="0.25">
      <c r="A2" t="s">
        <v>11</v>
      </c>
      <c r="B2" t="s">
        <v>17</v>
      </c>
      <c r="C2" t="s">
        <v>29</v>
      </c>
    </row>
    <row r="3" spans="1:3" x14ac:dyDescent="0.25">
      <c r="A3" t="s">
        <v>10</v>
      </c>
      <c r="B3" t="s">
        <v>18</v>
      </c>
      <c r="C3" t="s">
        <v>29</v>
      </c>
    </row>
    <row r="4" spans="1:3" x14ac:dyDescent="0.25">
      <c r="A4" t="s">
        <v>9</v>
      </c>
      <c r="B4" t="s">
        <v>19</v>
      </c>
      <c r="C4" t="s">
        <v>30</v>
      </c>
    </row>
    <row r="5" spans="1:3" x14ac:dyDescent="0.25">
      <c r="A5" t="s">
        <v>20</v>
      </c>
      <c r="B5" t="s">
        <v>21</v>
      </c>
      <c r="C5" t="s">
        <v>30</v>
      </c>
    </row>
    <row r="6" spans="1:3" x14ac:dyDescent="0.25">
      <c r="A6" t="s">
        <v>53</v>
      </c>
      <c r="B6" t="s">
        <v>23</v>
      </c>
      <c r="C6" t="s">
        <v>30</v>
      </c>
    </row>
    <row r="7" spans="1:3" x14ac:dyDescent="0.25">
      <c r="A7" t="s">
        <v>12</v>
      </c>
      <c r="B7" t="s">
        <v>24</v>
      </c>
      <c r="C7" t="s">
        <v>30</v>
      </c>
    </row>
    <row r="8" spans="1:3" x14ac:dyDescent="0.25">
      <c r="A8" t="s">
        <v>13</v>
      </c>
      <c r="B8" t="s">
        <v>25</v>
      </c>
      <c r="C8" t="s">
        <v>30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2F3BB-1A0A-F340-811A-245D17A1C2B4}">
  <dimension ref="A1:O88"/>
  <sheetViews>
    <sheetView zoomScaleNormal="100" workbookViewId="0">
      <selection activeCell="M22" sqref="M22"/>
    </sheetView>
  </sheetViews>
  <sheetFormatPr defaultColWidth="10.85546875" defaultRowHeight="15.75" outlineLevelCol="1" x14ac:dyDescent="0.25"/>
  <cols>
    <col min="1" max="1" width="35.42578125" style="37" bestFit="1" customWidth="1"/>
    <col min="2" max="2" width="16.7109375" style="37" customWidth="1"/>
    <col min="3" max="3" width="10.85546875" style="37"/>
    <col min="4" max="4" width="16.7109375" style="37" customWidth="1"/>
    <col min="5" max="5" width="15.7109375" style="37" customWidth="1"/>
    <col min="6" max="6" width="23.5703125" style="37" customWidth="1"/>
    <col min="7" max="7" width="13.28515625" style="38" customWidth="1"/>
    <col min="8" max="8" width="10.85546875" style="37"/>
    <col min="9" max="9" width="10.85546875" style="85" customWidth="1" outlineLevel="1"/>
    <col min="10" max="10" width="10.85546875" style="37" customWidth="1" outlineLevel="1"/>
    <col min="11" max="11" width="16.28515625" style="37" bestFit="1" customWidth="1" outlineLevel="1"/>
    <col min="12" max="12" width="19.28515625" style="37" bestFit="1" customWidth="1" outlineLevel="1"/>
    <col min="13" max="13" width="22.7109375" style="37" bestFit="1" customWidth="1" outlineLevel="1"/>
    <col min="14" max="14" width="14.140625" style="75" customWidth="1" outlineLevel="1"/>
    <col min="15" max="16384" width="10.85546875" style="37"/>
  </cols>
  <sheetData>
    <row r="1" spans="1:15" x14ac:dyDescent="0.25">
      <c r="A1" s="36"/>
    </row>
    <row r="3" spans="1:15" x14ac:dyDescent="0.25">
      <c r="A3" s="54" t="s">
        <v>48</v>
      </c>
    </row>
    <row r="4" spans="1:15" x14ac:dyDescent="0.25">
      <c r="A4" s="37" t="s">
        <v>39</v>
      </c>
      <c r="C4" s="39"/>
      <c r="D4" s="39" t="s">
        <v>40</v>
      </c>
    </row>
    <row r="5" spans="1:15" ht="16.5" thickBot="1" x14ac:dyDescent="0.3"/>
    <row r="6" spans="1:15" ht="48" thickBot="1" x14ac:dyDescent="0.3">
      <c r="A6" s="40" t="s">
        <v>41</v>
      </c>
      <c r="B6" s="41" t="s">
        <v>42</v>
      </c>
      <c r="C6" s="42" t="s">
        <v>43</v>
      </c>
      <c r="D6" s="42" t="s">
        <v>44</v>
      </c>
      <c r="E6" s="43" t="s">
        <v>45</v>
      </c>
      <c r="F6" s="44" t="s">
        <v>46</v>
      </c>
      <c r="G6" s="45" t="s">
        <v>47</v>
      </c>
      <c r="I6" s="86" t="s">
        <v>57</v>
      </c>
      <c r="J6" s="54" t="s">
        <v>58</v>
      </c>
      <c r="K6" s="54" t="s">
        <v>59</v>
      </c>
      <c r="L6" s="54" t="s">
        <v>56</v>
      </c>
      <c r="M6" s="54" t="s">
        <v>54</v>
      </c>
      <c r="N6" s="76" t="s">
        <v>55</v>
      </c>
    </row>
    <row r="7" spans="1:15" ht="42.95" customHeight="1" thickBot="1" x14ac:dyDescent="0.3">
      <c r="A7" s="74" t="s">
        <v>60</v>
      </c>
      <c r="B7" s="46">
        <v>44599</v>
      </c>
      <c r="C7" s="47">
        <v>10000</v>
      </c>
      <c r="D7" s="47">
        <v>600</v>
      </c>
      <c r="E7" s="47"/>
      <c r="F7" s="48" t="s">
        <v>62</v>
      </c>
      <c r="G7" s="49">
        <f>IFERROR((+D7/C7),"")</f>
        <v>0.06</v>
      </c>
      <c r="I7" s="87">
        <f>+C7-D7</f>
        <v>9400</v>
      </c>
      <c r="J7" s="39"/>
      <c r="K7" s="75">
        <v>15000</v>
      </c>
      <c r="L7" s="75">
        <f>+((C7)*(K7/1000))</f>
        <v>150000</v>
      </c>
      <c r="M7" s="37">
        <v>200</v>
      </c>
      <c r="N7" s="79">
        <f>+(M7*K7)/1000</f>
        <v>3000</v>
      </c>
      <c r="O7" s="54" t="s">
        <v>63</v>
      </c>
    </row>
    <row r="8" spans="1:15" ht="42.95" customHeight="1" thickBot="1" x14ac:dyDescent="0.3">
      <c r="A8" s="74" t="s">
        <v>60</v>
      </c>
      <c r="B8" s="46">
        <v>44688</v>
      </c>
      <c r="C8" s="47">
        <v>6000</v>
      </c>
      <c r="D8" s="47">
        <v>400</v>
      </c>
      <c r="E8" s="47"/>
      <c r="F8" s="48"/>
      <c r="G8" s="49">
        <f t="shared" ref="G8:G71" si="0">IFERROR((+D8/C8),"")</f>
        <v>6.6666666666666666E-2</v>
      </c>
      <c r="I8" s="87">
        <f t="shared" ref="I8:I11" si="1">+C8-D8</f>
        <v>5600</v>
      </c>
      <c r="J8" s="39"/>
      <c r="K8" s="75">
        <v>15000</v>
      </c>
      <c r="L8" s="75">
        <f t="shared" ref="L8:L9" si="2">+((C8)*(K8/1000))</f>
        <v>90000</v>
      </c>
      <c r="M8" s="37">
        <v>200</v>
      </c>
      <c r="N8" s="79">
        <f t="shared" ref="N8:N9" si="3">+(M8*K8)/1000</f>
        <v>3000</v>
      </c>
    </row>
    <row r="9" spans="1:15" ht="42.95" customHeight="1" thickBot="1" x14ac:dyDescent="0.3">
      <c r="A9" s="74" t="s">
        <v>61</v>
      </c>
      <c r="B9" s="46">
        <v>44688</v>
      </c>
      <c r="C9" s="47">
        <v>100000</v>
      </c>
      <c r="D9" s="47">
        <v>2000</v>
      </c>
      <c r="E9" s="78"/>
      <c r="F9" s="48"/>
      <c r="G9" s="49">
        <f t="shared" si="0"/>
        <v>0.02</v>
      </c>
      <c r="I9" s="87">
        <f t="shared" si="1"/>
        <v>98000</v>
      </c>
      <c r="J9" s="39"/>
      <c r="K9" s="75">
        <v>45000</v>
      </c>
      <c r="L9" s="75">
        <f>+((C9)*(K9/1000))</f>
        <v>4500000</v>
      </c>
      <c r="M9" s="37">
        <v>200</v>
      </c>
      <c r="N9" s="79">
        <f t="shared" si="3"/>
        <v>9000</v>
      </c>
    </row>
    <row r="10" spans="1:15" ht="42.95" customHeight="1" thickBot="1" x14ac:dyDescent="0.3">
      <c r="A10" s="74" t="s">
        <v>65</v>
      </c>
      <c r="B10" s="46"/>
      <c r="C10" s="47">
        <v>5000</v>
      </c>
      <c r="D10" s="47"/>
      <c r="E10" s="78"/>
      <c r="F10" s="48"/>
      <c r="G10" s="49">
        <f t="shared" si="0"/>
        <v>0</v>
      </c>
      <c r="I10" s="87">
        <f t="shared" si="1"/>
        <v>5000</v>
      </c>
      <c r="J10" s="39"/>
    </row>
    <row r="11" spans="1:15" ht="42.95" customHeight="1" thickBot="1" x14ac:dyDescent="0.3">
      <c r="A11" s="90" t="s">
        <v>66</v>
      </c>
      <c r="B11" s="51"/>
      <c r="C11" s="51">
        <v>2000</v>
      </c>
      <c r="D11" s="51"/>
      <c r="E11" s="51"/>
      <c r="F11" s="51"/>
      <c r="G11" s="49">
        <f t="shared" si="0"/>
        <v>0</v>
      </c>
      <c r="I11" s="85">
        <f t="shared" si="1"/>
        <v>2000</v>
      </c>
    </row>
    <row r="12" spans="1:15" ht="42.95" customHeight="1" thickBot="1" x14ac:dyDescent="0.3">
      <c r="A12" s="74" t="s">
        <v>60</v>
      </c>
      <c r="B12" s="51"/>
      <c r="C12" s="51">
        <v>20000</v>
      </c>
      <c r="D12" s="51">
        <v>4000</v>
      </c>
      <c r="E12" s="51"/>
      <c r="F12" s="51"/>
      <c r="G12" s="49">
        <f t="shared" si="0"/>
        <v>0.2</v>
      </c>
      <c r="I12" s="88" t="s">
        <v>60</v>
      </c>
      <c r="K12" s="75">
        <f>+(L7+L8)/(I7+I8)</f>
        <v>16</v>
      </c>
      <c r="L12" s="77">
        <f>(+L7+L8)/2</f>
        <v>120000</v>
      </c>
      <c r="M12" s="37">
        <v>200</v>
      </c>
      <c r="N12" s="89">
        <f>+(M12*K12)</f>
        <v>3200</v>
      </c>
      <c r="O12" s="54" t="s">
        <v>64</v>
      </c>
    </row>
    <row r="13" spans="1:15" ht="42.95" customHeight="1" thickBot="1" x14ac:dyDescent="0.3">
      <c r="A13" s="50"/>
      <c r="B13" s="51"/>
      <c r="C13" s="80"/>
      <c r="D13" s="51"/>
      <c r="E13" s="51"/>
      <c r="F13" s="51"/>
      <c r="G13" s="49"/>
      <c r="I13" s="88" t="s">
        <v>61</v>
      </c>
      <c r="K13" s="75">
        <f>+L9/(I9)</f>
        <v>45.918367346938773</v>
      </c>
      <c r="L13" s="77">
        <f>L9</f>
        <v>4500000</v>
      </c>
      <c r="M13" s="37">
        <v>200</v>
      </c>
      <c r="N13" s="79">
        <f>+(M13*K13)</f>
        <v>9183.6734693877552</v>
      </c>
    </row>
    <row r="14" spans="1:15" ht="42.95" customHeight="1" thickBot="1" x14ac:dyDescent="0.3">
      <c r="A14" s="50"/>
      <c r="B14" s="51"/>
      <c r="C14" s="51"/>
      <c r="D14" s="51"/>
      <c r="E14" s="51"/>
      <c r="F14" s="51"/>
      <c r="G14" s="49" t="str">
        <f t="shared" si="0"/>
        <v/>
      </c>
    </row>
    <row r="15" spans="1:15" ht="42.95" customHeight="1" thickBot="1" x14ac:dyDescent="0.3">
      <c r="A15" s="50"/>
      <c r="B15" s="51"/>
      <c r="C15" s="51"/>
      <c r="D15" s="51"/>
      <c r="E15" s="51"/>
      <c r="F15" s="51"/>
      <c r="G15" s="49" t="str">
        <f t="shared" si="0"/>
        <v/>
      </c>
    </row>
    <row r="16" spans="1:15" ht="42.95" customHeight="1" thickBot="1" x14ac:dyDescent="0.3">
      <c r="A16" s="50"/>
      <c r="B16" s="51"/>
      <c r="C16" s="51"/>
      <c r="D16" s="51"/>
      <c r="E16" s="51"/>
      <c r="F16" s="51"/>
      <c r="G16" s="49" t="str">
        <f t="shared" si="0"/>
        <v/>
      </c>
    </row>
    <row r="17" spans="1:13" ht="42.95" customHeight="1" thickBot="1" x14ac:dyDescent="0.3">
      <c r="A17" s="50"/>
      <c r="B17" s="51"/>
      <c r="C17" s="51"/>
      <c r="D17" s="51"/>
      <c r="E17" s="51"/>
      <c r="F17" s="51"/>
      <c r="G17" s="49" t="str">
        <f t="shared" si="0"/>
        <v/>
      </c>
    </row>
    <row r="18" spans="1:13" ht="42.95" customHeight="1" thickBot="1" x14ac:dyDescent="0.3">
      <c r="A18" s="50"/>
      <c r="B18" s="51"/>
      <c r="C18" s="51"/>
      <c r="D18" s="51"/>
      <c r="E18" s="51"/>
      <c r="F18" s="51"/>
      <c r="G18" s="49" t="str">
        <f t="shared" si="0"/>
        <v/>
      </c>
      <c r="K18" s="91" t="s">
        <v>67</v>
      </c>
      <c r="L18" t="s">
        <v>69</v>
      </c>
      <c r="M18" t="s">
        <v>70</v>
      </c>
    </row>
    <row r="19" spans="1:13" ht="42.95" customHeight="1" thickBot="1" x14ac:dyDescent="0.3">
      <c r="A19" s="50"/>
      <c r="B19" s="51"/>
      <c r="C19" s="51"/>
      <c r="D19" s="51"/>
      <c r="E19" s="51"/>
      <c r="F19" s="51"/>
      <c r="G19" s="49" t="str">
        <f t="shared" si="0"/>
        <v/>
      </c>
      <c r="K19" s="92" t="s">
        <v>65</v>
      </c>
      <c r="L19" s="93">
        <v>5000</v>
      </c>
      <c r="M19" s="93"/>
    </row>
    <row r="20" spans="1:13" ht="42.95" customHeight="1" thickBot="1" x14ac:dyDescent="0.3">
      <c r="A20" s="50"/>
      <c r="B20" s="51"/>
      <c r="C20" s="51"/>
      <c r="D20" s="51"/>
      <c r="E20" s="51"/>
      <c r="F20" s="51"/>
      <c r="G20" s="49" t="str">
        <f t="shared" si="0"/>
        <v/>
      </c>
      <c r="K20" s="92" t="s">
        <v>66</v>
      </c>
      <c r="L20" s="93">
        <v>2000</v>
      </c>
      <c r="M20" s="93"/>
    </row>
    <row r="21" spans="1:13" ht="42.95" customHeight="1" thickBot="1" x14ac:dyDescent="0.3">
      <c r="A21" s="50"/>
      <c r="B21" s="51"/>
      <c r="C21" s="51"/>
      <c r="D21" s="51"/>
      <c r="E21" s="51"/>
      <c r="F21" s="51"/>
      <c r="G21" s="49" t="str">
        <f t="shared" si="0"/>
        <v/>
      </c>
      <c r="K21" s="92" t="s">
        <v>61</v>
      </c>
      <c r="L21" s="93">
        <v>100000</v>
      </c>
      <c r="M21" s="93">
        <v>2000</v>
      </c>
    </row>
    <row r="22" spans="1:13" ht="42.95" customHeight="1" thickBot="1" x14ac:dyDescent="0.3">
      <c r="A22" s="50"/>
      <c r="B22" s="51"/>
      <c r="C22" s="51"/>
      <c r="D22" s="51"/>
      <c r="E22" s="51"/>
      <c r="F22" s="51"/>
      <c r="G22" s="49" t="str">
        <f t="shared" si="0"/>
        <v/>
      </c>
      <c r="K22" s="92" t="s">
        <v>60</v>
      </c>
      <c r="L22" s="93">
        <v>36000</v>
      </c>
      <c r="M22" s="93">
        <v>5000</v>
      </c>
    </row>
    <row r="23" spans="1:13" ht="42.95" customHeight="1" thickBot="1" x14ac:dyDescent="0.3">
      <c r="A23" s="50"/>
      <c r="B23" s="51"/>
      <c r="C23" s="51"/>
      <c r="D23" s="51"/>
      <c r="E23" s="51"/>
      <c r="F23" s="51"/>
      <c r="G23" s="49" t="str">
        <f t="shared" si="0"/>
        <v/>
      </c>
      <c r="K23" s="92" t="s">
        <v>68</v>
      </c>
      <c r="L23" s="93">
        <v>143000</v>
      </c>
      <c r="M23" s="93">
        <v>7000</v>
      </c>
    </row>
    <row r="24" spans="1:13" ht="42.95" customHeight="1" thickBot="1" x14ac:dyDescent="0.3">
      <c r="A24" s="50"/>
      <c r="B24" s="51"/>
      <c r="C24" s="51"/>
      <c r="D24" s="51"/>
      <c r="E24" s="51"/>
      <c r="F24" s="51"/>
      <c r="G24" s="49" t="str">
        <f t="shared" si="0"/>
        <v/>
      </c>
      <c r="K24"/>
      <c r="L24"/>
      <c r="M24"/>
    </row>
    <row r="25" spans="1:13" ht="42.95" customHeight="1" thickBot="1" x14ac:dyDescent="0.3">
      <c r="A25" s="50"/>
      <c r="B25" s="51"/>
      <c r="C25" s="51"/>
      <c r="D25" s="51"/>
      <c r="E25" s="51"/>
      <c r="F25" s="51"/>
      <c r="G25" s="49" t="str">
        <f t="shared" si="0"/>
        <v/>
      </c>
      <c r="K25"/>
      <c r="L25"/>
      <c r="M25"/>
    </row>
    <row r="26" spans="1:13" ht="42.95" customHeight="1" thickBot="1" x14ac:dyDescent="0.3">
      <c r="A26" s="50"/>
      <c r="B26" s="51"/>
      <c r="C26" s="51"/>
      <c r="D26" s="51"/>
      <c r="E26" s="51"/>
      <c r="F26" s="51"/>
      <c r="G26" s="49" t="str">
        <f t="shared" si="0"/>
        <v/>
      </c>
      <c r="K26"/>
      <c r="L26"/>
      <c r="M26"/>
    </row>
    <row r="27" spans="1:13" ht="42.95" customHeight="1" thickBot="1" x14ac:dyDescent="0.3">
      <c r="A27" s="50"/>
      <c r="B27" s="51"/>
      <c r="C27" s="51"/>
      <c r="D27" s="51"/>
      <c r="E27" s="51"/>
      <c r="F27" s="51"/>
      <c r="G27" s="49" t="str">
        <f t="shared" si="0"/>
        <v/>
      </c>
      <c r="K27"/>
      <c r="L27"/>
      <c r="M27"/>
    </row>
    <row r="28" spans="1:13" ht="42.95" customHeight="1" thickBot="1" x14ac:dyDescent="0.3">
      <c r="A28" s="50"/>
      <c r="B28" s="51"/>
      <c r="C28" s="51"/>
      <c r="D28" s="51"/>
      <c r="E28" s="51"/>
      <c r="F28" s="51"/>
      <c r="G28" s="49" t="str">
        <f t="shared" si="0"/>
        <v/>
      </c>
      <c r="K28"/>
      <c r="L28"/>
      <c r="M28"/>
    </row>
    <row r="29" spans="1:13" ht="42.95" customHeight="1" thickBot="1" x14ac:dyDescent="0.3">
      <c r="A29" s="50"/>
      <c r="B29" s="51"/>
      <c r="C29" s="51"/>
      <c r="D29" s="51"/>
      <c r="E29" s="51"/>
      <c r="F29" s="51"/>
      <c r="G29" s="49" t="str">
        <f t="shared" si="0"/>
        <v/>
      </c>
      <c r="K29"/>
      <c r="L29"/>
      <c r="M29"/>
    </row>
    <row r="30" spans="1:13" ht="42.95" customHeight="1" thickBot="1" x14ac:dyDescent="0.3">
      <c r="A30" s="50"/>
      <c r="B30" s="51"/>
      <c r="C30" s="51"/>
      <c r="D30" s="51"/>
      <c r="E30" s="51"/>
      <c r="F30" s="51"/>
      <c r="G30" s="49" t="str">
        <f t="shared" si="0"/>
        <v/>
      </c>
      <c r="K30"/>
      <c r="L30"/>
      <c r="M30"/>
    </row>
    <row r="31" spans="1:13" ht="42.95" customHeight="1" thickBot="1" x14ac:dyDescent="0.3">
      <c r="A31" s="50"/>
      <c r="B31" s="51"/>
      <c r="C31" s="51"/>
      <c r="D31" s="51"/>
      <c r="E31" s="51"/>
      <c r="F31" s="51"/>
      <c r="G31" s="49" t="str">
        <f t="shared" si="0"/>
        <v/>
      </c>
      <c r="K31"/>
      <c r="L31"/>
      <c r="M31"/>
    </row>
    <row r="32" spans="1:13" ht="42.95" customHeight="1" thickBot="1" x14ac:dyDescent="0.3">
      <c r="A32" s="50"/>
      <c r="B32" s="51"/>
      <c r="C32" s="51"/>
      <c r="D32" s="51"/>
      <c r="E32" s="51"/>
      <c r="F32" s="51"/>
      <c r="G32" s="49" t="str">
        <f t="shared" si="0"/>
        <v/>
      </c>
      <c r="K32"/>
      <c r="L32"/>
      <c r="M32"/>
    </row>
    <row r="33" spans="1:13" ht="42.95" customHeight="1" thickBot="1" x14ac:dyDescent="0.3">
      <c r="A33" s="50"/>
      <c r="B33" s="51"/>
      <c r="C33" s="51"/>
      <c r="D33" s="51"/>
      <c r="E33" s="51"/>
      <c r="F33" s="51"/>
      <c r="G33" s="49" t="str">
        <f t="shared" si="0"/>
        <v/>
      </c>
      <c r="K33"/>
      <c r="L33"/>
      <c r="M33"/>
    </row>
    <row r="34" spans="1:13" ht="42.95" customHeight="1" thickBot="1" x14ac:dyDescent="0.3">
      <c r="A34" s="50"/>
      <c r="B34" s="51"/>
      <c r="C34" s="51"/>
      <c r="D34" s="51"/>
      <c r="E34" s="51"/>
      <c r="F34" s="51"/>
      <c r="G34" s="49" t="str">
        <f t="shared" si="0"/>
        <v/>
      </c>
      <c r="K34"/>
      <c r="L34"/>
      <c r="M34"/>
    </row>
    <row r="35" spans="1:13" ht="42.95" customHeight="1" thickBot="1" x14ac:dyDescent="0.3">
      <c r="A35" s="50"/>
      <c r="B35" s="51"/>
      <c r="C35" s="51"/>
      <c r="D35" s="51"/>
      <c r="E35" s="51"/>
      <c r="F35" s="51"/>
      <c r="G35" s="49" t="str">
        <f t="shared" si="0"/>
        <v/>
      </c>
      <c r="K35"/>
      <c r="L35"/>
      <c r="M35"/>
    </row>
    <row r="36" spans="1:13" ht="42.95" customHeight="1" thickBot="1" x14ac:dyDescent="0.3">
      <c r="A36" s="50"/>
      <c r="B36" s="51"/>
      <c r="C36" s="51"/>
      <c r="D36" s="51"/>
      <c r="E36" s="51"/>
      <c r="F36" s="51"/>
      <c r="G36" s="49" t="str">
        <f t="shared" si="0"/>
        <v/>
      </c>
    </row>
    <row r="37" spans="1:13" ht="42.95" customHeight="1" thickBot="1" x14ac:dyDescent="0.3">
      <c r="A37" s="50"/>
      <c r="B37" s="51"/>
      <c r="C37" s="51"/>
      <c r="D37" s="51"/>
      <c r="E37" s="51"/>
      <c r="F37" s="51"/>
      <c r="G37" s="49" t="str">
        <f t="shared" si="0"/>
        <v/>
      </c>
    </row>
    <row r="38" spans="1:13" ht="42.95" customHeight="1" thickBot="1" x14ac:dyDescent="0.3">
      <c r="A38" s="50"/>
      <c r="B38" s="51"/>
      <c r="C38" s="51"/>
      <c r="D38" s="51"/>
      <c r="E38" s="51"/>
      <c r="F38" s="51"/>
      <c r="G38" s="49" t="str">
        <f t="shared" si="0"/>
        <v/>
      </c>
    </row>
    <row r="39" spans="1:13" ht="42.95" customHeight="1" thickBot="1" x14ac:dyDescent="0.3">
      <c r="A39" s="50"/>
      <c r="B39" s="51"/>
      <c r="C39" s="51"/>
      <c r="D39" s="51"/>
      <c r="E39" s="51"/>
      <c r="F39" s="51"/>
      <c r="G39" s="49" t="str">
        <f t="shared" si="0"/>
        <v/>
      </c>
    </row>
    <row r="40" spans="1:13" ht="42.95" customHeight="1" thickBot="1" x14ac:dyDescent="0.3">
      <c r="A40" s="50"/>
      <c r="B40" s="51"/>
      <c r="C40" s="51"/>
      <c r="D40" s="51"/>
      <c r="E40" s="51"/>
      <c r="F40" s="51"/>
      <c r="G40" s="49" t="str">
        <f t="shared" si="0"/>
        <v/>
      </c>
    </row>
    <row r="41" spans="1:13" ht="42.95" customHeight="1" thickBot="1" x14ac:dyDescent="0.3">
      <c r="A41" s="50"/>
      <c r="B41" s="51"/>
      <c r="C41" s="51"/>
      <c r="D41" s="51"/>
      <c r="E41" s="51"/>
      <c r="F41" s="51"/>
      <c r="G41" s="49" t="str">
        <f t="shared" si="0"/>
        <v/>
      </c>
    </row>
    <row r="42" spans="1:13" ht="42.95" customHeight="1" thickBot="1" x14ac:dyDescent="0.3">
      <c r="A42" s="50"/>
      <c r="B42" s="51"/>
      <c r="C42" s="51"/>
      <c r="D42" s="51"/>
      <c r="E42" s="51"/>
      <c r="F42" s="51"/>
      <c r="G42" s="49" t="str">
        <f t="shared" si="0"/>
        <v/>
      </c>
    </row>
    <row r="43" spans="1:13" ht="42.95" customHeight="1" thickBot="1" x14ac:dyDescent="0.3">
      <c r="A43" s="50"/>
      <c r="B43" s="51"/>
      <c r="C43" s="51"/>
      <c r="D43" s="51"/>
      <c r="E43" s="51"/>
      <c r="F43" s="51"/>
      <c r="G43" s="49" t="str">
        <f t="shared" si="0"/>
        <v/>
      </c>
    </row>
    <row r="44" spans="1:13" ht="42.95" customHeight="1" thickBot="1" x14ac:dyDescent="0.3">
      <c r="A44" s="50"/>
      <c r="B44" s="51"/>
      <c r="C44" s="51"/>
      <c r="D44" s="51"/>
      <c r="E44" s="51"/>
      <c r="F44" s="51"/>
      <c r="G44" s="49" t="str">
        <f t="shared" si="0"/>
        <v/>
      </c>
    </row>
    <row r="45" spans="1:13" ht="42.95" customHeight="1" thickBot="1" x14ac:dyDescent="0.3">
      <c r="A45" s="50"/>
      <c r="B45" s="51"/>
      <c r="C45" s="51"/>
      <c r="D45" s="51"/>
      <c r="E45" s="51"/>
      <c r="F45" s="51"/>
      <c r="G45" s="49" t="str">
        <f t="shared" si="0"/>
        <v/>
      </c>
    </row>
    <row r="46" spans="1:13" ht="42.95" customHeight="1" thickBot="1" x14ac:dyDescent="0.3">
      <c r="A46" s="50"/>
      <c r="B46" s="51"/>
      <c r="C46" s="51"/>
      <c r="D46" s="51"/>
      <c r="E46" s="51"/>
      <c r="F46" s="51"/>
      <c r="G46" s="49" t="str">
        <f t="shared" si="0"/>
        <v/>
      </c>
    </row>
    <row r="47" spans="1:13" ht="42.95" customHeight="1" thickBot="1" x14ac:dyDescent="0.3">
      <c r="A47" s="50"/>
      <c r="B47" s="51"/>
      <c r="C47" s="51"/>
      <c r="D47" s="51"/>
      <c r="E47" s="51"/>
      <c r="F47" s="51"/>
      <c r="G47" s="49" t="str">
        <f t="shared" si="0"/>
        <v/>
      </c>
    </row>
    <row r="48" spans="1:13" ht="42.95" customHeight="1" thickBot="1" x14ac:dyDescent="0.3">
      <c r="A48" s="50"/>
      <c r="B48" s="51"/>
      <c r="C48" s="51"/>
      <c r="D48" s="51"/>
      <c r="E48" s="51"/>
      <c r="F48" s="51"/>
      <c r="G48" s="49" t="str">
        <f t="shared" si="0"/>
        <v/>
      </c>
    </row>
    <row r="49" spans="1:7" ht="42.95" customHeight="1" thickBot="1" x14ac:dyDescent="0.3">
      <c r="A49" s="50"/>
      <c r="B49" s="51"/>
      <c r="C49" s="51"/>
      <c r="D49" s="51"/>
      <c r="E49" s="51"/>
      <c r="F49" s="51"/>
      <c r="G49" s="49" t="str">
        <f t="shared" si="0"/>
        <v/>
      </c>
    </row>
    <row r="50" spans="1:7" ht="42.95" customHeight="1" thickBot="1" x14ac:dyDescent="0.3">
      <c r="A50" s="50"/>
      <c r="B50" s="51"/>
      <c r="C50" s="51"/>
      <c r="D50" s="51"/>
      <c r="E50" s="51"/>
      <c r="F50" s="51"/>
      <c r="G50" s="49" t="str">
        <f t="shared" si="0"/>
        <v/>
      </c>
    </row>
    <row r="51" spans="1:7" ht="42.95" customHeight="1" thickBot="1" x14ac:dyDescent="0.3">
      <c r="A51" s="50"/>
      <c r="B51" s="51"/>
      <c r="C51" s="51"/>
      <c r="D51" s="51"/>
      <c r="E51" s="51"/>
      <c r="F51" s="51"/>
      <c r="G51" s="49" t="str">
        <f t="shared" si="0"/>
        <v/>
      </c>
    </row>
    <row r="52" spans="1:7" ht="42.95" customHeight="1" thickBot="1" x14ac:dyDescent="0.3">
      <c r="A52" s="50"/>
      <c r="B52" s="51"/>
      <c r="C52" s="51"/>
      <c r="D52" s="51"/>
      <c r="E52" s="51"/>
      <c r="F52" s="51"/>
      <c r="G52" s="49" t="str">
        <f t="shared" si="0"/>
        <v/>
      </c>
    </row>
    <row r="53" spans="1:7" ht="42.95" customHeight="1" thickBot="1" x14ac:dyDescent="0.3">
      <c r="A53" s="50"/>
      <c r="B53" s="51"/>
      <c r="C53" s="51"/>
      <c r="D53" s="51"/>
      <c r="E53" s="51"/>
      <c r="F53" s="51"/>
      <c r="G53" s="49" t="str">
        <f t="shared" si="0"/>
        <v/>
      </c>
    </row>
    <row r="54" spans="1:7" ht="42.95" customHeight="1" thickBot="1" x14ac:dyDescent="0.3">
      <c r="A54" s="50"/>
      <c r="B54" s="51"/>
      <c r="C54" s="51"/>
      <c r="D54" s="51"/>
      <c r="E54" s="51"/>
      <c r="F54" s="51"/>
      <c r="G54" s="49" t="str">
        <f t="shared" si="0"/>
        <v/>
      </c>
    </row>
    <row r="55" spans="1:7" ht="42.95" customHeight="1" thickBot="1" x14ac:dyDescent="0.3">
      <c r="A55" s="50"/>
      <c r="B55" s="51"/>
      <c r="C55" s="51"/>
      <c r="D55" s="51"/>
      <c r="E55" s="51"/>
      <c r="F55" s="51"/>
      <c r="G55" s="49" t="str">
        <f t="shared" si="0"/>
        <v/>
      </c>
    </row>
    <row r="56" spans="1:7" ht="42.95" customHeight="1" thickBot="1" x14ac:dyDescent="0.3">
      <c r="A56" s="50"/>
      <c r="B56" s="51"/>
      <c r="C56" s="51"/>
      <c r="D56" s="51"/>
      <c r="E56" s="51"/>
      <c r="F56" s="51"/>
      <c r="G56" s="49" t="str">
        <f t="shared" si="0"/>
        <v/>
      </c>
    </row>
    <row r="57" spans="1:7" ht="42.95" customHeight="1" thickBot="1" x14ac:dyDescent="0.3">
      <c r="A57" s="50"/>
      <c r="B57" s="51"/>
      <c r="C57" s="51"/>
      <c r="D57" s="51"/>
      <c r="E57" s="51"/>
      <c r="F57" s="51"/>
      <c r="G57" s="49" t="str">
        <f t="shared" si="0"/>
        <v/>
      </c>
    </row>
    <row r="58" spans="1:7" ht="42.95" customHeight="1" thickBot="1" x14ac:dyDescent="0.3">
      <c r="A58" s="50"/>
      <c r="B58" s="51"/>
      <c r="C58" s="51"/>
      <c r="D58" s="51"/>
      <c r="E58" s="51"/>
      <c r="F58" s="51"/>
      <c r="G58" s="49" t="str">
        <f t="shared" si="0"/>
        <v/>
      </c>
    </row>
    <row r="59" spans="1:7" ht="42.95" customHeight="1" thickBot="1" x14ac:dyDescent="0.3">
      <c r="A59" s="50"/>
      <c r="B59" s="51"/>
      <c r="C59" s="51"/>
      <c r="D59" s="51"/>
      <c r="E59" s="51"/>
      <c r="F59" s="51"/>
      <c r="G59" s="49" t="str">
        <f t="shared" si="0"/>
        <v/>
      </c>
    </row>
    <row r="60" spans="1:7" ht="42.95" customHeight="1" thickBot="1" x14ac:dyDescent="0.3">
      <c r="A60" s="50"/>
      <c r="B60" s="51"/>
      <c r="C60" s="51"/>
      <c r="D60" s="51"/>
      <c r="E60" s="51"/>
      <c r="F60" s="51"/>
      <c r="G60" s="49" t="str">
        <f t="shared" si="0"/>
        <v/>
      </c>
    </row>
    <row r="61" spans="1:7" ht="42.95" customHeight="1" thickBot="1" x14ac:dyDescent="0.3">
      <c r="A61" s="50"/>
      <c r="B61" s="51"/>
      <c r="C61" s="51"/>
      <c r="D61" s="51"/>
      <c r="E61" s="51"/>
      <c r="F61" s="51"/>
      <c r="G61" s="49" t="str">
        <f t="shared" si="0"/>
        <v/>
      </c>
    </row>
    <row r="62" spans="1:7" ht="42.95" customHeight="1" thickBot="1" x14ac:dyDescent="0.3">
      <c r="A62" s="50"/>
      <c r="B62" s="51"/>
      <c r="C62" s="51"/>
      <c r="D62" s="51"/>
      <c r="E62" s="51"/>
      <c r="F62" s="51"/>
      <c r="G62" s="49" t="str">
        <f t="shared" si="0"/>
        <v/>
      </c>
    </row>
    <row r="63" spans="1:7" ht="42.95" customHeight="1" thickBot="1" x14ac:dyDescent="0.3">
      <c r="A63" s="50"/>
      <c r="B63" s="51"/>
      <c r="C63" s="51"/>
      <c r="D63" s="51"/>
      <c r="E63" s="51"/>
      <c r="F63" s="51"/>
      <c r="G63" s="49" t="str">
        <f t="shared" si="0"/>
        <v/>
      </c>
    </row>
    <row r="64" spans="1:7" ht="42.95" customHeight="1" thickBot="1" x14ac:dyDescent="0.3">
      <c r="A64" s="50"/>
      <c r="B64" s="51"/>
      <c r="C64" s="51"/>
      <c r="D64" s="51"/>
      <c r="E64" s="51"/>
      <c r="F64" s="51"/>
      <c r="G64" s="49" t="str">
        <f t="shared" si="0"/>
        <v/>
      </c>
    </row>
    <row r="65" spans="1:7" ht="42.95" customHeight="1" thickBot="1" x14ac:dyDescent="0.3">
      <c r="A65" s="50"/>
      <c r="B65" s="51"/>
      <c r="C65" s="51"/>
      <c r="D65" s="51"/>
      <c r="E65" s="51"/>
      <c r="F65" s="51"/>
      <c r="G65" s="49" t="str">
        <f t="shared" si="0"/>
        <v/>
      </c>
    </row>
    <row r="66" spans="1:7" ht="42.95" customHeight="1" thickBot="1" x14ac:dyDescent="0.3">
      <c r="A66" s="50"/>
      <c r="B66" s="51"/>
      <c r="C66" s="51"/>
      <c r="D66" s="51"/>
      <c r="E66" s="51"/>
      <c r="F66" s="51"/>
      <c r="G66" s="49" t="str">
        <f t="shared" si="0"/>
        <v/>
      </c>
    </row>
    <row r="67" spans="1:7" ht="42.95" customHeight="1" thickBot="1" x14ac:dyDescent="0.3">
      <c r="A67" s="50"/>
      <c r="B67" s="51"/>
      <c r="C67" s="51"/>
      <c r="D67" s="51"/>
      <c r="E67" s="51"/>
      <c r="F67" s="51"/>
      <c r="G67" s="49" t="str">
        <f t="shared" si="0"/>
        <v/>
      </c>
    </row>
    <row r="68" spans="1:7" ht="42.95" customHeight="1" thickBot="1" x14ac:dyDescent="0.3">
      <c r="A68" s="50"/>
      <c r="B68" s="51"/>
      <c r="C68" s="51"/>
      <c r="D68" s="51"/>
      <c r="E68" s="51"/>
      <c r="F68" s="51"/>
      <c r="G68" s="49" t="str">
        <f t="shared" si="0"/>
        <v/>
      </c>
    </row>
    <row r="69" spans="1:7" ht="42.95" customHeight="1" thickBot="1" x14ac:dyDescent="0.3">
      <c r="A69" s="50"/>
      <c r="B69" s="51"/>
      <c r="C69" s="51"/>
      <c r="D69" s="51"/>
      <c r="E69" s="51"/>
      <c r="F69" s="51"/>
      <c r="G69" s="49" t="str">
        <f t="shared" si="0"/>
        <v/>
      </c>
    </row>
    <row r="70" spans="1:7" ht="42.95" customHeight="1" thickBot="1" x14ac:dyDescent="0.3">
      <c r="A70" s="50"/>
      <c r="B70" s="51"/>
      <c r="C70" s="51"/>
      <c r="D70" s="51"/>
      <c r="E70" s="51"/>
      <c r="F70" s="51"/>
      <c r="G70" s="49" t="str">
        <f t="shared" si="0"/>
        <v/>
      </c>
    </row>
    <row r="71" spans="1:7" ht="42.95" customHeight="1" thickBot="1" x14ac:dyDescent="0.3">
      <c r="A71" s="50"/>
      <c r="B71" s="51"/>
      <c r="C71" s="51"/>
      <c r="D71" s="51"/>
      <c r="E71" s="51"/>
      <c r="F71" s="51"/>
      <c r="G71" s="49" t="str">
        <f t="shared" si="0"/>
        <v/>
      </c>
    </row>
    <row r="72" spans="1:7" ht="42.95" customHeight="1" thickBot="1" x14ac:dyDescent="0.3">
      <c r="A72" s="50"/>
      <c r="B72" s="51"/>
      <c r="C72" s="51"/>
      <c r="D72" s="51"/>
      <c r="E72" s="51"/>
      <c r="F72" s="51"/>
      <c r="G72" s="49" t="str">
        <f t="shared" ref="G72:G88" si="4">IFERROR((+D72/C72),"")</f>
        <v/>
      </c>
    </row>
    <row r="73" spans="1:7" ht="42.95" customHeight="1" thickBot="1" x14ac:dyDescent="0.3">
      <c r="A73" s="50"/>
      <c r="B73" s="51"/>
      <c r="C73" s="51"/>
      <c r="D73" s="51"/>
      <c r="E73" s="51"/>
      <c r="F73" s="51"/>
      <c r="G73" s="49" t="str">
        <f t="shared" si="4"/>
        <v/>
      </c>
    </row>
    <row r="74" spans="1:7" ht="42.95" customHeight="1" thickBot="1" x14ac:dyDescent="0.3">
      <c r="A74" s="50"/>
      <c r="B74" s="51"/>
      <c r="C74" s="51"/>
      <c r="D74" s="51"/>
      <c r="E74" s="51"/>
      <c r="F74" s="51"/>
      <c r="G74" s="49" t="str">
        <f t="shared" si="4"/>
        <v/>
      </c>
    </row>
    <row r="75" spans="1:7" ht="42.95" customHeight="1" thickBot="1" x14ac:dyDescent="0.3">
      <c r="A75" s="50"/>
      <c r="B75" s="51"/>
      <c r="C75" s="51"/>
      <c r="D75" s="51"/>
      <c r="E75" s="51"/>
      <c r="F75" s="51"/>
      <c r="G75" s="49" t="str">
        <f t="shared" si="4"/>
        <v/>
      </c>
    </row>
    <row r="76" spans="1:7" ht="42.95" customHeight="1" thickBot="1" x14ac:dyDescent="0.3">
      <c r="A76" s="50"/>
      <c r="B76" s="51"/>
      <c r="C76" s="51"/>
      <c r="D76" s="51"/>
      <c r="E76" s="51"/>
      <c r="F76" s="51"/>
      <c r="G76" s="49" t="str">
        <f t="shared" si="4"/>
        <v/>
      </c>
    </row>
    <row r="77" spans="1:7" ht="42.95" customHeight="1" thickBot="1" x14ac:dyDescent="0.3">
      <c r="A77" s="50"/>
      <c r="B77" s="51"/>
      <c r="C77" s="51"/>
      <c r="D77" s="51"/>
      <c r="E77" s="51"/>
      <c r="F77" s="51"/>
      <c r="G77" s="49" t="str">
        <f t="shared" si="4"/>
        <v/>
      </c>
    </row>
    <row r="78" spans="1:7" ht="42.95" customHeight="1" thickBot="1" x14ac:dyDescent="0.3">
      <c r="A78" s="50"/>
      <c r="B78" s="51"/>
      <c r="C78" s="51"/>
      <c r="D78" s="51"/>
      <c r="E78" s="51"/>
      <c r="F78" s="51"/>
      <c r="G78" s="49" t="str">
        <f t="shared" si="4"/>
        <v/>
      </c>
    </row>
    <row r="79" spans="1:7" ht="42.95" customHeight="1" thickBot="1" x14ac:dyDescent="0.3">
      <c r="A79" s="50"/>
      <c r="B79" s="51"/>
      <c r="C79" s="51"/>
      <c r="D79" s="51"/>
      <c r="E79" s="51"/>
      <c r="F79" s="51"/>
      <c r="G79" s="49" t="str">
        <f t="shared" si="4"/>
        <v/>
      </c>
    </row>
    <row r="80" spans="1:7" ht="42.95" customHeight="1" thickBot="1" x14ac:dyDescent="0.3">
      <c r="A80" s="50"/>
      <c r="B80" s="51"/>
      <c r="C80" s="51"/>
      <c r="D80" s="51"/>
      <c r="E80" s="51"/>
      <c r="F80" s="51"/>
      <c r="G80" s="49" t="str">
        <f t="shared" si="4"/>
        <v/>
      </c>
    </row>
    <row r="81" spans="1:7" ht="42.95" customHeight="1" thickBot="1" x14ac:dyDescent="0.3">
      <c r="A81" s="50"/>
      <c r="B81" s="51"/>
      <c r="C81" s="51"/>
      <c r="D81" s="51"/>
      <c r="E81" s="51"/>
      <c r="F81" s="51"/>
      <c r="G81" s="49" t="str">
        <f t="shared" si="4"/>
        <v/>
      </c>
    </row>
    <row r="82" spans="1:7" ht="42.95" customHeight="1" thickBot="1" x14ac:dyDescent="0.3">
      <c r="A82" s="50"/>
      <c r="B82" s="51"/>
      <c r="C82" s="51"/>
      <c r="D82" s="51"/>
      <c r="E82" s="51"/>
      <c r="F82" s="51"/>
      <c r="G82" s="49" t="str">
        <f t="shared" si="4"/>
        <v/>
      </c>
    </row>
    <row r="83" spans="1:7" ht="42.95" customHeight="1" thickBot="1" x14ac:dyDescent="0.3">
      <c r="A83" s="50"/>
      <c r="B83" s="51"/>
      <c r="C83" s="51"/>
      <c r="D83" s="51"/>
      <c r="E83" s="51"/>
      <c r="F83" s="51"/>
      <c r="G83" s="49" t="str">
        <f t="shared" si="4"/>
        <v/>
      </c>
    </row>
    <row r="84" spans="1:7" ht="42.95" customHeight="1" thickBot="1" x14ac:dyDescent="0.3">
      <c r="A84" s="50"/>
      <c r="B84" s="51"/>
      <c r="C84" s="51"/>
      <c r="D84" s="51"/>
      <c r="E84" s="51"/>
      <c r="F84" s="51"/>
      <c r="G84" s="49" t="str">
        <f t="shared" si="4"/>
        <v/>
      </c>
    </row>
    <row r="85" spans="1:7" ht="42.95" customHeight="1" thickBot="1" x14ac:dyDescent="0.3">
      <c r="A85" s="50"/>
      <c r="B85" s="51"/>
      <c r="C85" s="51"/>
      <c r="D85" s="51"/>
      <c r="E85" s="51"/>
      <c r="F85" s="51"/>
      <c r="G85" s="49" t="str">
        <f t="shared" si="4"/>
        <v/>
      </c>
    </row>
    <row r="86" spans="1:7" ht="42.95" customHeight="1" thickBot="1" x14ac:dyDescent="0.3">
      <c r="A86" s="50"/>
      <c r="B86" s="51"/>
      <c r="C86" s="51"/>
      <c r="D86" s="51"/>
      <c r="E86" s="51"/>
      <c r="F86" s="51"/>
      <c r="G86" s="49" t="str">
        <f t="shared" si="4"/>
        <v/>
      </c>
    </row>
    <row r="87" spans="1:7" ht="42.95" customHeight="1" thickBot="1" x14ac:dyDescent="0.3">
      <c r="A87" s="50"/>
      <c r="B87" s="51"/>
      <c r="C87" s="51"/>
      <c r="D87" s="51"/>
      <c r="E87" s="51"/>
      <c r="F87" s="51"/>
      <c r="G87" s="49" t="str">
        <f t="shared" si="4"/>
        <v/>
      </c>
    </row>
    <row r="88" spans="1:7" ht="42.95" customHeight="1" thickBot="1" x14ac:dyDescent="0.3">
      <c r="A88" s="52"/>
      <c r="B88" s="53"/>
      <c r="C88" s="53"/>
      <c r="D88" s="53"/>
      <c r="E88" s="53"/>
      <c r="F88" s="53"/>
      <c r="G88" s="49" t="str">
        <f t="shared" si="4"/>
        <v/>
      </c>
    </row>
  </sheetData>
  <pageMargins left="0.7" right="0.7" top="0.75" bottom="0.75" header="0.3" footer="0.3"/>
  <pageSetup scale="79" orientation="portrait" r:id="rId2"/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Inv Sistema</vt:lpstr>
      <vt:lpstr>Inventario Fisico</vt:lpstr>
      <vt:lpstr>Conteo Fisico</vt:lpstr>
      <vt:lpstr>Mapa</vt:lpstr>
      <vt:lpstr>Determinación Mermas %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juliethramosrivera</cp:lastModifiedBy>
  <dcterms:created xsi:type="dcterms:W3CDTF">2021-08-26T16:34:14Z</dcterms:created>
  <dcterms:modified xsi:type="dcterms:W3CDTF">2022-07-09T17:11:45Z</dcterms:modified>
</cp:coreProperties>
</file>